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20" yWindow="-120" windowWidth="20730" windowHeight="11160" tabRatio="624" activeTab="1"/>
  </bookViews>
  <sheets>
    <sheet name="資金繰り表データ入力（製造原価あり）" sheetId="30" r:id="rId1"/>
    <sheet name="資金繰り表 (製造原価あり)" sheetId="31" r:id="rId2"/>
  </sheets>
  <definedNames>
    <definedName name="_xlnm.Print_Area" localSheetId="1">'資金繰り表 (製造原価あり)'!$A$1:$S$40</definedName>
    <definedName name="_xlnm.Print_Area" localSheetId="0">'資金繰り表データ入力（製造原価あり）'!$A$1:$T$69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30" l="1"/>
  <c r="M48" i="30" l="1"/>
  <c r="I48" i="30"/>
  <c r="D31" i="31" l="1"/>
  <c r="D22" i="31"/>
  <c r="C22" i="31"/>
  <c r="E27" i="31"/>
  <c r="D27" i="31"/>
  <c r="C27" i="31"/>
  <c r="D24" i="30"/>
  <c r="D23" i="30"/>
  <c r="D22" i="30"/>
  <c r="D21" i="30"/>
  <c r="D20" i="30"/>
  <c r="D19" i="30"/>
  <c r="D16" i="30"/>
  <c r="D15" i="30"/>
  <c r="D14" i="30"/>
  <c r="D13" i="30"/>
  <c r="D17" i="30"/>
  <c r="D12" i="30"/>
  <c r="E5" i="31" l="1"/>
  <c r="E9" i="31"/>
  <c r="D46" i="30" l="1"/>
  <c r="C5" i="30"/>
  <c r="M5" i="30"/>
  <c r="C39" i="30"/>
  <c r="C29" i="30"/>
  <c r="I5" i="31"/>
  <c r="C5" i="31"/>
  <c r="H5" i="31"/>
  <c r="D5" i="31"/>
  <c r="G5" i="31"/>
  <c r="J5" i="31"/>
  <c r="F5" i="31"/>
  <c r="C21" i="31"/>
  <c r="D21" i="31"/>
  <c r="E22" i="31"/>
  <c r="M22" i="31" s="1"/>
  <c r="E21" i="31"/>
  <c r="M21" i="31" s="1"/>
  <c r="M27" i="31"/>
  <c r="M29" i="31" s="1"/>
  <c r="D29" i="31"/>
  <c r="C29" i="31"/>
  <c r="E19" i="31"/>
  <c r="F19" i="31" s="1"/>
  <c r="D19" i="31"/>
  <c r="C19" i="31"/>
  <c r="J18" i="31"/>
  <c r="R18" i="31" s="1"/>
  <c r="I18" i="31"/>
  <c r="Q18" i="31" s="1"/>
  <c r="H18" i="31"/>
  <c r="P18" i="31" s="1"/>
  <c r="G18" i="31"/>
  <c r="O18" i="31" s="1"/>
  <c r="F18" i="31"/>
  <c r="N18" i="31" s="1"/>
  <c r="E18" i="31"/>
  <c r="M18" i="31" s="1"/>
  <c r="D18" i="31"/>
  <c r="C18" i="31"/>
  <c r="J17" i="31"/>
  <c r="R17" i="31" s="1"/>
  <c r="I17" i="31"/>
  <c r="Q17" i="31" s="1"/>
  <c r="H17" i="31"/>
  <c r="P17" i="31" s="1"/>
  <c r="G17" i="31"/>
  <c r="O17" i="31" s="1"/>
  <c r="F17" i="31"/>
  <c r="N17" i="31" s="1"/>
  <c r="E17" i="31"/>
  <c r="M17" i="31" s="1"/>
  <c r="D17" i="31"/>
  <c r="C17" i="31"/>
  <c r="D15" i="31"/>
  <c r="C15" i="31"/>
  <c r="J14" i="31"/>
  <c r="R14" i="31" s="1"/>
  <c r="I14" i="31"/>
  <c r="Q14" i="31" s="1"/>
  <c r="H14" i="31"/>
  <c r="P14" i="31" s="1"/>
  <c r="G14" i="31"/>
  <c r="O14" i="31" s="1"/>
  <c r="F14" i="31"/>
  <c r="N14" i="31" s="1"/>
  <c r="E14" i="31"/>
  <c r="D14" i="31"/>
  <c r="C14" i="31"/>
  <c r="J10" i="31"/>
  <c r="R10" i="31" s="1"/>
  <c r="I10" i="31"/>
  <c r="H10" i="31"/>
  <c r="P10" i="31" s="1"/>
  <c r="G10" i="31"/>
  <c r="F10" i="31"/>
  <c r="N10" i="31" s="1"/>
  <c r="E10" i="31"/>
  <c r="D10" i="31"/>
  <c r="D11" i="31" s="1"/>
  <c r="C10" i="31"/>
  <c r="C11" i="31" s="1"/>
  <c r="J9" i="31"/>
  <c r="R9" i="31" s="1"/>
  <c r="I9" i="31"/>
  <c r="Q9" i="31" s="1"/>
  <c r="H9" i="31"/>
  <c r="P9" i="31" s="1"/>
  <c r="G9" i="31"/>
  <c r="O9" i="31" s="1"/>
  <c r="F9" i="31"/>
  <c r="N9" i="31" s="1"/>
  <c r="M9" i="31"/>
  <c r="D9" i="31"/>
  <c r="C9" i="31"/>
  <c r="L31" i="31"/>
  <c r="L30" i="31"/>
  <c r="L29" i="31"/>
  <c r="R28" i="31"/>
  <c r="Q28" i="31"/>
  <c r="P28" i="31"/>
  <c r="O28" i="31"/>
  <c r="N28" i="31"/>
  <c r="M28" i="31"/>
  <c r="L28" i="31"/>
  <c r="L27" i="31"/>
  <c r="F27" i="31"/>
  <c r="N27" i="31" s="1"/>
  <c r="E29" i="31"/>
  <c r="R26" i="31"/>
  <c r="Q26" i="31"/>
  <c r="P26" i="31"/>
  <c r="O26" i="31"/>
  <c r="N26" i="31"/>
  <c r="M26" i="31"/>
  <c r="L26" i="31"/>
  <c r="L24" i="31"/>
  <c r="L23" i="31"/>
  <c r="L22" i="31"/>
  <c r="L21" i="31"/>
  <c r="L20" i="31"/>
  <c r="L19" i="31"/>
  <c r="L18" i="31"/>
  <c r="L17" i="31"/>
  <c r="L15" i="31"/>
  <c r="L14" i="31"/>
  <c r="L11" i="31"/>
  <c r="L10" i="31"/>
  <c r="L9" i="31"/>
  <c r="L6" i="31"/>
  <c r="E6" i="31"/>
  <c r="C20" i="31"/>
  <c r="D20" i="31"/>
  <c r="E20" i="31"/>
  <c r="C7" i="30" l="1"/>
  <c r="M7" i="30"/>
  <c r="C41" i="30"/>
  <c r="C31" i="30"/>
  <c r="L3" i="30"/>
  <c r="C38" i="30"/>
  <c r="C28" i="30"/>
  <c r="C4" i="30"/>
  <c r="I46" i="30"/>
  <c r="M4" i="30"/>
  <c r="C63" i="30"/>
  <c r="C6" i="30"/>
  <c r="C40" i="30"/>
  <c r="C30" i="30"/>
  <c r="M6" i="30"/>
  <c r="C42" i="30"/>
  <c r="C32" i="30"/>
  <c r="M8" i="30"/>
  <c r="C8" i="30"/>
  <c r="C9" i="30"/>
  <c r="C43" i="30"/>
  <c r="C33" i="30"/>
  <c r="M9" i="30"/>
  <c r="C10" i="30"/>
  <c r="M10" i="30"/>
  <c r="C44" i="30"/>
  <c r="C34" i="30"/>
  <c r="C3" i="30"/>
  <c r="C37" i="30"/>
  <c r="C27" i="30"/>
  <c r="M46" i="30"/>
  <c r="M3" i="30"/>
  <c r="M20" i="31"/>
  <c r="F20" i="31"/>
  <c r="G20" i="31" s="1"/>
  <c r="O20" i="31" s="1"/>
  <c r="C23" i="31"/>
  <c r="C24" i="31" s="1"/>
  <c r="C30" i="31" s="1"/>
  <c r="D23" i="31"/>
  <c r="D24" i="31" s="1"/>
  <c r="D30" i="31" s="1"/>
  <c r="D6" i="31" s="1"/>
  <c r="C31" i="31" s="1"/>
  <c r="F22" i="31"/>
  <c r="N22" i="31" s="1"/>
  <c r="N29" i="31"/>
  <c r="G19" i="31"/>
  <c r="N19" i="31"/>
  <c r="D13" i="31"/>
  <c r="D8" i="31"/>
  <c r="M6" i="31"/>
  <c r="E8" i="31"/>
  <c r="M8" i="31" s="1"/>
  <c r="M10" i="31"/>
  <c r="Q10" i="31"/>
  <c r="M14" i="31"/>
  <c r="M19" i="31"/>
  <c r="F21" i="31"/>
  <c r="G27" i="31"/>
  <c r="F29" i="31"/>
  <c r="E13" i="31"/>
  <c r="M13" i="31" s="1"/>
  <c r="M5" i="31"/>
  <c r="O10" i="31"/>
  <c r="N15" i="31"/>
  <c r="E15" i="31"/>
  <c r="E23" i="31" s="1"/>
  <c r="N11" i="31"/>
  <c r="E11" i="31"/>
  <c r="H20" i="31" l="1"/>
  <c r="P20" i="31" s="1"/>
  <c r="N20" i="31"/>
  <c r="Q15" i="31"/>
  <c r="R15" i="31"/>
  <c r="G15" i="31"/>
  <c r="M15" i="31"/>
  <c r="G11" i="31"/>
  <c r="P11" i="31"/>
  <c r="I11" i="31"/>
  <c r="R11" i="31"/>
  <c r="G22" i="31"/>
  <c r="H22" i="31" s="1"/>
  <c r="E24" i="31"/>
  <c r="E30" i="31" s="1"/>
  <c r="E31" i="31" s="1"/>
  <c r="F6" i="31" s="1"/>
  <c r="H15" i="31"/>
  <c r="P15" i="31"/>
  <c r="O15" i="31"/>
  <c r="J15" i="31"/>
  <c r="F11" i="31"/>
  <c r="I15" i="31"/>
  <c r="F15" i="31"/>
  <c r="F23" i="31" s="1"/>
  <c r="H11" i="31"/>
  <c r="O11" i="31"/>
  <c r="M11" i="31"/>
  <c r="J11" i="31"/>
  <c r="Q11" i="31"/>
  <c r="C6" i="31"/>
  <c r="M23" i="31"/>
  <c r="O22" i="31"/>
  <c r="C8" i="31"/>
  <c r="C13" i="31"/>
  <c r="G29" i="31"/>
  <c r="H27" i="31"/>
  <c r="O27" i="31"/>
  <c r="O29" i="31" s="1"/>
  <c r="N21" i="31"/>
  <c r="G21" i="31"/>
  <c r="N5" i="31"/>
  <c r="F8" i="31"/>
  <c r="N8" i="31" s="1"/>
  <c r="F13" i="31"/>
  <c r="N13" i="31" s="1"/>
  <c r="O19" i="31"/>
  <c r="H19" i="31"/>
  <c r="I20" i="31" l="1"/>
  <c r="J20" i="31" s="1"/>
  <c r="R20" i="31" s="1"/>
  <c r="G23" i="31"/>
  <c r="G24" i="31" s="1"/>
  <c r="G30" i="31" s="1"/>
  <c r="N23" i="31"/>
  <c r="N24" i="31" s="1"/>
  <c r="N30" i="31" s="1"/>
  <c r="F24" i="31"/>
  <c r="F30" i="31" s="1"/>
  <c r="F31" i="31" s="1"/>
  <c r="G6" i="31" s="1"/>
  <c r="M24" i="31"/>
  <c r="M30" i="31" s="1"/>
  <c r="M31" i="31" s="1"/>
  <c r="N6" i="31" s="1"/>
  <c r="H21" i="31"/>
  <c r="H23" i="31" s="1"/>
  <c r="H24" i="31" s="1"/>
  <c r="O21" i="31"/>
  <c r="O23" i="31" s="1"/>
  <c r="O24" i="31" s="1"/>
  <c r="O30" i="31" s="1"/>
  <c r="I27" i="31"/>
  <c r="P27" i="31"/>
  <c r="P29" i="31" s="1"/>
  <c r="H29" i="31"/>
  <c r="I19" i="31"/>
  <c r="P19" i="31"/>
  <c r="I22" i="31"/>
  <c r="P22" i="31"/>
  <c r="G8" i="31"/>
  <c r="O8" i="31" s="1"/>
  <c r="G13" i="31"/>
  <c r="O13" i="31" s="1"/>
  <c r="O5" i="31"/>
  <c r="Q20" i="31" l="1"/>
  <c r="N31" i="31"/>
  <c r="O6" i="31" s="1"/>
  <c r="O31" i="31" s="1"/>
  <c r="P6" i="31" s="1"/>
  <c r="H30" i="31"/>
  <c r="G31" i="31"/>
  <c r="H6" i="31" s="1"/>
  <c r="Q27" i="31"/>
  <c r="Q29" i="31" s="1"/>
  <c r="I29" i="31"/>
  <c r="J27" i="31"/>
  <c r="J19" i="31"/>
  <c r="Q19" i="31"/>
  <c r="P21" i="31"/>
  <c r="P23" i="31" s="1"/>
  <c r="P24" i="31" s="1"/>
  <c r="P30" i="31" s="1"/>
  <c r="I21" i="31"/>
  <c r="H13" i="31"/>
  <c r="P13" i="31" s="1"/>
  <c r="H8" i="31"/>
  <c r="P8" i="31" s="1"/>
  <c r="P5" i="31"/>
  <c r="J22" i="31"/>
  <c r="R22" i="31" s="1"/>
  <c r="Q22" i="31"/>
  <c r="H31" i="31" l="1"/>
  <c r="I6" i="31" s="1"/>
  <c r="P31" i="31"/>
  <c r="Q6" i="31" s="1"/>
  <c r="R27" i="31"/>
  <c r="R29" i="31" s="1"/>
  <c r="J29" i="31"/>
  <c r="Q5" i="31"/>
  <c r="I13" i="31"/>
  <c r="Q13" i="31" s="1"/>
  <c r="I8" i="31"/>
  <c r="Q8" i="31" s="1"/>
  <c r="Q21" i="31"/>
  <c r="Q23" i="31" s="1"/>
  <c r="Q24" i="31" s="1"/>
  <c r="Q30" i="31" s="1"/>
  <c r="J21" i="31"/>
  <c r="R21" i="31" s="1"/>
  <c r="R19" i="31"/>
  <c r="I23" i="31"/>
  <c r="I24" i="31" s="1"/>
  <c r="I30" i="31" s="1"/>
  <c r="I31" i="31" l="1"/>
  <c r="J6" i="31" s="1"/>
  <c r="J23" i="31"/>
  <c r="J24" i="31" s="1"/>
  <c r="J30" i="31" s="1"/>
  <c r="R23" i="31"/>
  <c r="R24" i="31" s="1"/>
  <c r="R30" i="31" s="1"/>
  <c r="Q31" i="31"/>
  <c r="R6" i="31" s="1"/>
  <c r="R5" i="31"/>
  <c r="J8" i="31"/>
  <c r="R8" i="31" s="1"/>
  <c r="J13" i="31"/>
  <c r="R13" i="31" s="1"/>
  <c r="J31" i="31" l="1"/>
  <c r="R31" i="31"/>
</calcChain>
</file>

<file path=xl/sharedStrings.xml><?xml version="1.0" encoding="utf-8"?>
<sst xmlns="http://schemas.openxmlformats.org/spreadsheetml/2006/main" count="288" uniqueCount="98">
  <si>
    <t>千円</t>
    <rPh sb="0" eb="2">
      <t>センエン</t>
    </rPh>
    <phoneticPr fontId="2"/>
  </si>
  <si>
    <t>売上</t>
    <rPh sb="0" eb="2">
      <t>ウリアゲ</t>
    </rPh>
    <phoneticPr fontId="2"/>
  </si>
  <si>
    <t>単位：千円</t>
    <rPh sb="0" eb="2">
      <t>タンイ</t>
    </rPh>
    <rPh sb="3" eb="5">
      <t>センエン</t>
    </rPh>
    <phoneticPr fontId="2"/>
  </si>
  <si>
    <t>外注費</t>
    <rPh sb="0" eb="3">
      <t>ガイチュウヒ</t>
    </rPh>
    <phoneticPr fontId="2"/>
  </si>
  <si>
    <t>販管費</t>
    <rPh sb="0" eb="3">
      <t>ハンカンヒ</t>
    </rPh>
    <phoneticPr fontId="2"/>
  </si>
  <si>
    <t>労務費</t>
    <rPh sb="0" eb="3">
      <t>ロウムヒ</t>
    </rPh>
    <phoneticPr fontId="2"/>
  </si>
  <si>
    <t>仕入</t>
    <rPh sb="0" eb="2">
      <t>シイレ</t>
    </rPh>
    <phoneticPr fontId="2"/>
  </si>
  <si>
    <t>達成率見込</t>
    <rPh sb="0" eb="3">
      <t>タッセイリツ</t>
    </rPh>
    <rPh sb="3" eb="5">
      <t>ミコ</t>
    </rPh>
    <phoneticPr fontId="2"/>
  </si>
  <si>
    <t>入金</t>
    <rPh sb="0" eb="2">
      <t>ニュウキン</t>
    </rPh>
    <phoneticPr fontId="2"/>
  </si>
  <si>
    <t>仕入支払</t>
    <rPh sb="0" eb="2">
      <t>シイレ</t>
    </rPh>
    <rPh sb="2" eb="4">
      <t>シハライ</t>
    </rPh>
    <phoneticPr fontId="2"/>
  </si>
  <si>
    <t>人件費</t>
    <rPh sb="0" eb="3">
      <t>ジンケンヒ</t>
    </rPh>
    <phoneticPr fontId="2"/>
  </si>
  <si>
    <t>借入金返済</t>
    <phoneticPr fontId="2"/>
  </si>
  <si>
    <t>税金・社会保険料</t>
    <phoneticPr fontId="2"/>
  </si>
  <si>
    <t>当月収支</t>
    <rPh sb="0" eb="2">
      <t>トウゲツ</t>
    </rPh>
    <rPh sb="2" eb="4">
      <t>シュウシ</t>
    </rPh>
    <phoneticPr fontId="2"/>
  </si>
  <si>
    <t>借入金調達</t>
    <rPh sb="3" eb="5">
      <t>チョウタツ</t>
    </rPh>
    <phoneticPr fontId="2"/>
  </si>
  <si>
    <t>経常収支</t>
    <rPh sb="0" eb="2">
      <t>ケイジョウ</t>
    </rPh>
    <rPh sb="2" eb="4">
      <t>シュウシ</t>
    </rPh>
    <phoneticPr fontId="2"/>
  </si>
  <si>
    <t>経常支出</t>
    <rPh sb="0" eb="2">
      <t>ケイジョウ</t>
    </rPh>
    <rPh sb="2" eb="4">
      <t>シシュツ</t>
    </rPh>
    <phoneticPr fontId="2"/>
  </si>
  <si>
    <t>以前掛取引分</t>
    <rPh sb="0" eb="2">
      <t>イゼン</t>
    </rPh>
    <rPh sb="2" eb="3">
      <t>カ</t>
    </rPh>
    <rPh sb="3" eb="5">
      <t>トリヒキ</t>
    </rPh>
    <rPh sb="5" eb="6">
      <t>ブン</t>
    </rPh>
    <phoneticPr fontId="2"/>
  </si>
  <si>
    <t>設備投資</t>
    <rPh sb="0" eb="2">
      <t>セツビ</t>
    </rPh>
    <rPh sb="2" eb="4">
      <t>トウシ</t>
    </rPh>
    <phoneticPr fontId="2"/>
  </si>
  <si>
    <t>その他収入</t>
    <rPh sb="2" eb="3">
      <t>タ</t>
    </rPh>
    <rPh sb="3" eb="5">
      <t>シュウニュウ</t>
    </rPh>
    <phoneticPr fontId="2"/>
  </si>
  <si>
    <t>経常収入</t>
    <rPh sb="0" eb="2">
      <t>ケイジョウ</t>
    </rPh>
    <rPh sb="2" eb="4">
      <t>シュウニュウ</t>
    </rPh>
    <phoneticPr fontId="2"/>
  </si>
  <si>
    <t>財務収支他</t>
    <rPh sb="0" eb="2">
      <t>ザイム</t>
    </rPh>
    <rPh sb="2" eb="4">
      <t>シュウシ</t>
    </rPh>
    <rPh sb="4" eb="5">
      <t>ホカ</t>
    </rPh>
    <phoneticPr fontId="2"/>
  </si>
  <si>
    <t>≪現預金≫</t>
    <rPh sb="1" eb="4">
      <t>ゲンヨキン</t>
    </rPh>
    <phoneticPr fontId="2"/>
  </si>
  <si>
    <t>≪売上・仕入≫</t>
    <rPh sb="1" eb="3">
      <t>ウリアゲ</t>
    </rPh>
    <rPh sb="4" eb="6">
      <t>シイレ</t>
    </rPh>
    <phoneticPr fontId="2"/>
  </si>
  <si>
    <t>≪財務支出他≫</t>
    <rPh sb="1" eb="3">
      <t>ザイム</t>
    </rPh>
    <rPh sb="3" eb="5">
      <t>シシュツ</t>
    </rPh>
    <rPh sb="5" eb="6">
      <t>ホカ</t>
    </rPh>
    <phoneticPr fontId="2"/>
  </si>
  <si>
    <t>≪経常支出≫</t>
    <rPh sb="1" eb="3">
      <t>ケイジョウ</t>
    </rPh>
    <rPh sb="3" eb="5">
      <t>シシュツ</t>
    </rPh>
    <phoneticPr fontId="2"/>
  </si>
  <si>
    <t>≪支払期間≫</t>
    <rPh sb="1" eb="3">
      <t>シハライ</t>
    </rPh>
    <rPh sb="3" eb="5">
      <t>キカン</t>
    </rPh>
    <phoneticPr fontId="2"/>
  </si>
  <si>
    <t>≪回収期間≫</t>
    <rPh sb="1" eb="3">
      <t>カイシュウ</t>
    </rPh>
    <rPh sb="3" eb="5">
      <t>キカン</t>
    </rPh>
    <phoneticPr fontId="2"/>
  </si>
  <si>
    <t>対象月</t>
    <rPh sb="0" eb="2">
      <t>タイショウ</t>
    </rPh>
    <rPh sb="2" eb="3">
      <t>ツキ</t>
    </rPh>
    <phoneticPr fontId="2"/>
  </si>
  <si>
    <t>対象月</t>
    <rPh sb="0" eb="2">
      <t>タイショウ</t>
    </rPh>
    <rPh sb="2" eb="3">
      <t>ヅキ</t>
    </rPh>
    <phoneticPr fontId="2"/>
  </si>
  <si>
    <t>その他</t>
    <rPh sb="2" eb="3">
      <t>タ</t>
    </rPh>
    <phoneticPr fontId="2"/>
  </si>
  <si>
    <t>返済</t>
    <rPh sb="0" eb="2">
      <t>ヘンサイ</t>
    </rPh>
    <phoneticPr fontId="2"/>
  </si>
  <si>
    <t>支払</t>
    <rPh sb="0" eb="2">
      <t>シハラ</t>
    </rPh>
    <phoneticPr fontId="2"/>
  </si>
  <si>
    <t>≪実績≫</t>
    <rPh sb="1" eb="3">
      <t>ジッセキ</t>
    </rPh>
    <phoneticPr fontId="2"/>
  </si>
  <si>
    <t>≪営業外収入≫</t>
    <rPh sb="1" eb="4">
      <t>エイギョウガイ</t>
    </rPh>
    <rPh sb="4" eb="6">
      <t>シュウニュウ</t>
    </rPh>
    <phoneticPr fontId="2"/>
  </si>
  <si>
    <t>末</t>
    <rPh sb="0" eb="1">
      <t>マツ</t>
    </rPh>
    <phoneticPr fontId="2"/>
  </si>
  <si>
    <t>外注費・労務費の金額を教えてください。</t>
    <rPh sb="0" eb="3">
      <t>ガイチュウヒ</t>
    </rPh>
    <rPh sb="4" eb="7">
      <t>ロウムヒ</t>
    </rPh>
    <rPh sb="8" eb="10">
      <t>キンガク</t>
    </rPh>
    <rPh sb="11" eb="12">
      <t>オシ</t>
    </rPh>
    <phoneticPr fontId="2"/>
  </si>
  <si>
    <t>月初現預金残高</t>
    <rPh sb="0" eb="2">
      <t>ゲッショ</t>
    </rPh>
    <rPh sb="2" eb="5">
      <t>ゲンヨキン</t>
    </rPh>
    <rPh sb="5" eb="7">
      <t>ザンダカ</t>
    </rPh>
    <phoneticPr fontId="2"/>
  </si>
  <si>
    <t>月末現預金残高</t>
    <rPh sb="0" eb="2">
      <t>ゲツマツ</t>
    </rPh>
    <rPh sb="2" eb="5">
      <t>ゲンヨキン</t>
    </rPh>
    <rPh sb="5" eb="7">
      <t>ザンダカ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</si>
  <si>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</si>
  <si>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リース料</t>
    <rPh sb="3" eb="4">
      <t>リョウ</t>
    </rPh>
    <phoneticPr fontId="2"/>
  </si>
  <si>
    <t>製造原価</t>
    <rPh sb="0" eb="2">
      <t>セイゾウ</t>
    </rPh>
    <rPh sb="2" eb="4">
      <t>ゲンカ</t>
    </rPh>
    <phoneticPr fontId="2"/>
  </si>
  <si>
    <t>A商事</t>
    <rPh sb="1" eb="3">
      <t>ショウジ</t>
    </rPh>
    <phoneticPr fontId="2"/>
  </si>
  <si>
    <t>B物産</t>
    <rPh sb="1" eb="3">
      <t>ブッサン</t>
    </rPh>
    <phoneticPr fontId="2"/>
  </si>
  <si>
    <t>C商事</t>
    <rPh sb="1" eb="3">
      <t>ショウジ</t>
    </rPh>
    <phoneticPr fontId="2"/>
  </si>
  <si>
    <t>D興業</t>
    <rPh sb="1" eb="3">
      <t>コウギョウ</t>
    </rPh>
    <phoneticPr fontId="2"/>
  </si>
  <si>
    <t>E建材</t>
    <rPh sb="1" eb="3">
      <t>ケンザイ</t>
    </rPh>
    <phoneticPr fontId="2"/>
  </si>
  <si>
    <t>F設備</t>
    <rPh sb="1" eb="3">
      <t>セツビ</t>
    </rPh>
    <phoneticPr fontId="2"/>
  </si>
  <si>
    <t>右表を反映</t>
    <phoneticPr fontId="2"/>
  </si>
  <si>
    <t>会社名</t>
    <rPh sb="0" eb="3">
      <t>カイシャメイ</t>
    </rPh>
    <phoneticPr fontId="2"/>
  </si>
  <si>
    <t>30日以内</t>
    <rPh sb="2" eb="3">
      <t>ニチ</t>
    </rPh>
    <rPh sb="3" eb="5">
      <t>イナイ</t>
    </rPh>
    <phoneticPr fontId="2"/>
  </si>
  <si>
    <t>31~60日</t>
    <rPh sb="5" eb="6">
      <t>ニチ</t>
    </rPh>
    <phoneticPr fontId="2"/>
  </si>
  <si>
    <t>61~90日</t>
    <rPh sb="5" eb="6">
      <t>ニチ</t>
    </rPh>
    <phoneticPr fontId="2"/>
  </si>
  <si>
    <t>91~120日</t>
    <rPh sb="6" eb="7">
      <t>ニチ</t>
    </rPh>
    <phoneticPr fontId="2"/>
  </si>
  <si>
    <t>121~150日</t>
    <rPh sb="7" eb="8">
      <t>ニチ</t>
    </rPh>
    <phoneticPr fontId="2"/>
  </si>
  <si>
    <t>151日以上</t>
    <rPh sb="3" eb="4">
      <t>ニチ</t>
    </rPh>
    <rPh sb="4" eb="6">
      <t>イジョウ</t>
    </rPh>
    <phoneticPr fontId="2"/>
  </si>
  <si>
    <t>今月のその他支出の金額は？（リース料、支払利息、その他支出等）</t>
    <phoneticPr fontId="2"/>
  </si>
  <si>
    <t>今月の借入金返済額は？</t>
    <phoneticPr fontId="2"/>
  </si>
  <si>
    <t>先月末の現預金残高は？</t>
    <phoneticPr fontId="2"/>
  </si>
  <si>
    <t>資金繰り表作成日</t>
    <phoneticPr fontId="2"/>
  </si>
  <si>
    <t>サイト(日)</t>
    <rPh sb="4" eb="5">
      <t>ニチ</t>
    </rPh>
    <phoneticPr fontId="2"/>
  </si>
  <si>
    <t>現金(%)</t>
    <rPh sb="0" eb="2">
      <t>ゲンキン</t>
    </rPh>
    <phoneticPr fontId="2"/>
  </si>
  <si>
    <t>手形(%)</t>
    <rPh sb="0" eb="2">
      <t>テガタ</t>
    </rPh>
    <phoneticPr fontId="2"/>
  </si>
  <si>
    <t>構成比(%)</t>
    <rPh sb="0" eb="3">
      <t>コウセイヒ</t>
    </rPh>
    <phoneticPr fontId="2"/>
  </si>
  <si>
    <t>販売先入力表</t>
    <rPh sb="0" eb="3">
      <t>ハンバイサキ</t>
    </rPh>
    <rPh sb="3" eb="5">
      <t>ニュウリョク</t>
    </rPh>
    <rPh sb="5" eb="6">
      <t>ヒョウ</t>
    </rPh>
    <phoneticPr fontId="2"/>
  </si>
  <si>
    <t>仕入先入力表</t>
    <rPh sb="0" eb="2">
      <t>シイレ</t>
    </rPh>
    <rPh sb="2" eb="3">
      <t>サキ</t>
    </rPh>
    <rPh sb="3" eb="5">
      <t>ニュウリョク</t>
    </rPh>
    <rPh sb="5" eb="6">
      <t>ヒョウ</t>
    </rPh>
    <phoneticPr fontId="2"/>
  </si>
  <si>
    <t>主要先の条件を販売先入力表に記入してください。</t>
    <phoneticPr fontId="2"/>
  </si>
  <si>
    <t>主要先の条件を仕入先入力表に記入してください。</t>
    <rPh sb="7" eb="9">
      <t>シイレ</t>
    </rPh>
    <phoneticPr fontId="2"/>
  </si>
  <si>
    <r>
      <t>今月の</t>
    </r>
    <r>
      <rPr>
        <u/>
        <sz val="10"/>
        <color theme="1"/>
        <rFont val="游ゴシック"/>
        <family val="3"/>
        <charset val="128"/>
        <scheme val="minor"/>
      </rPr>
      <t>製造原価</t>
    </r>
    <r>
      <rPr>
        <sz val="10"/>
        <color theme="1"/>
        <rFont val="游ゴシック"/>
        <family val="3"/>
        <charset val="128"/>
        <scheme val="minor"/>
      </rPr>
      <t>のうち、減価償却費の金額は？</t>
    </r>
    <rPh sb="0" eb="2">
      <t>コンゲツ</t>
    </rPh>
    <rPh sb="3" eb="5">
      <t>セイゾウ</t>
    </rPh>
    <rPh sb="5" eb="7">
      <t>ゲンカ</t>
    </rPh>
    <rPh sb="11" eb="13">
      <t>ゲンカ</t>
    </rPh>
    <rPh sb="13" eb="15">
      <t>ショウキャク</t>
    </rPh>
    <rPh sb="15" eb="16">
      <t>ヒ</t>
    </rPh>
    <rPh sb="17" eb="19">
      <t>キンガク</t>
    </rPh>
    <phoneticPr fontId="2"/>
  </si>
  <si>
    <r>
      <t>今月の</t>
    </r>
    <r>
      <rPr>
        <u/>
        <sz val="10"/>
        <color theme="1"/>
        <rFont val="游ゴシック"/>
        <family val="3"/>
        <charset val="128"/>
        <scheme val="minor"/>
      </rPr>
      <t>製造原価</t>
    </r>
    <r>
      <rPr>
        <sz val="10"/>
        <color theme="1"/>
        <rFont val="游ゴシック"/>
        <family val="3"/>
        <charset val="128"/>
        <scheme val="minor"/>
      </rPr>
      <t>のうち、リース料の金額は？</t>
    </r>
    <rPh sb="0" eb="2">
      <t>コンゲツ</t>
    </rPh>
    <rPh sb="3" eb="5">
      <t>セイゾウ</t>
    </rPh>
    <rPh sb="5" eb="7">
      <t>ゲンカ</t>
    </rPh>
    <rPh sb="14" eb="15">
      <t>リョウ</t>
    </rPh>
    <rPh sb="16" eb="18">
      <t>キンガク</t>
    </rPh>
    <phoneticPr fontId="2"/>
  </si>
  <si>
    <r>
      <t>今月の</t>
    </r>
    <r>
      <rPr>
        <u/>
        <sz val="10"/>
        <color theme="1"/>
        <rFont val="游ゴシック"/>
        <family val="3"/>
        <charset val="128"/>
        <scheme val="minor"/>
      </rPr>
      <t>販管費</t>
    </r>
    <r>
      <rPr>
        <sz val="10"/>
        <color theme="1"/>
        <rFont val="游ゴシック"/>
        <family val="3"/>
        <charset val="128"/>
        <scheme val="minor"/>
      </rPr>
      <t>のうち、減価償却費の金額は？</t>
    </r>
    <rPh sb="0" eb="2">
      <t>コンゲツ</t>
    </rPh>
    <rPh sb="3" eb="6">
      <t>ハンカンヒ</t>
    </rPh>
    <rPh sb="10" eb="12">
      <t>ゲンカ</t>
    </rPh>
    <rPh sb="12" eb="14">
      <t>ショウキャク</t>
    </rPh>
    <rPh sb="14" eb="15">
      <t>ヒ</t>
    </rPh>
    <rPh sb="16" eb="18">
      <t>キンガク</t>
    </rPh>
    <phoneticPr fontId="2"/>
  </si>
  <si>
    <r>
      <t>今月の</t>
    </r>
    <r>
      <rPr>
        <u/>
        <sz val="10"/>
        <color theme="1"/>
        <rFont val="游ゴシック"/>
        <family val="3"/>
        <charset val="128"/>
        <scheme val="minor"/>
      </rPr>
      <t>販管費</t>
    </r>
    <r>
      <rPr>
        <sz val="10"/>
        <color theme="1"/>
        <rFont val="游ゴシック"/>
        <family val="3"/>
        <charset val="128"/>
        <scheme val="minor"/>
      </rPr>
      <t>のうち、リース料の金額は？</t>
    </r>
    <rPh sb="0" eb="2">
      <t>コンゲツ</t>
    </rPh>
    <rPh sb="3" eb="6">
      <t>ハンカンヒ</t>
    </rPh>
    <rPh sb="13" eb="14">
      <t>リョウ</t>
    </rPh>
    <rPh sb="15" eb="17">
      <t>キンガク</t>
    </rPh>
    <phoneticPr fontId="2"/>
  </si>
  <si>
    <t>本業以外の収入を教えてください。（助成金等）</t>
    <rPh sb="0" eb="2">
      <t>ホンギョウ</t>
    </rPh>
    <rPh sb="2" eb="4">
      <t>イガイ</t>
    </rPh>
    <rPh sb="5" eb="7">
      <t>シュウニュウ</t>
    </rPh>
    <rPh sb="8" eb="9">
      <t>オシ</t>
    </rPh>
    <rPh sb="17" eb="20">
      <t>ジョセイキン</t>
    </rPh>
    <rPh sb="20" eb="21">
      <t>ナド</t>
    </rPh>
    <phoneticPr fontId="2"/>
  </si>
  <si>
    <t>直近2ヶ月の売上・仕入の金額を教えてください。</t>
    <rPh sb="0" eb="2">
      <t>チョッキン</t>
    </rPh>
    <rPh sb="4" eb="5">
      <t>ゲツ</t>
    </rPh>
    <rPh sb="6" eb="8">
      <t>ウリアゲ</t>
    </rPh>
    <rPh sb="9" eb="11">
      <t>シイレ</t>
    </rPh>
    <rPh sb="12" eb="14">
      <t>キンガク</t>
    </rPh>
    <rPh sb="15" eb="16">
      <t>オシ</t>
    </rPh>
    <phoneticPr fontId="2"/>
  </si>
  <si>
    <t>今後6ヶ月の売上・仕入の予定金額を教えてください。</t>
    <rPh sb="0" eb="2">
      <t>コンゴ</t>
    </rPh>
    <rPh sb="4" eb="5">
      <t>ゲツ</t>
    </rPh>
    <rPh sb="6" eb="8">
      <t>ウリアゲ</t>
    </rPh>
    <rPh sb="9" eb="11">
      <t>シイレ</t>
    </rPh>
    <rPh sb="12" eb="14">
      <t>ヨテイ</t>
    </rPh>
    <rPh sb="14" eb="16">
      <t>キンガク</t>
    </rPh>
    <rPh sb="17" eb="18">
      <t>オシ</t>
    </rPh>
    <phoneticPr fontId="2"/>
  </si>
  <si>
    <t>売上の回収方法と入金までの期間を教えてください。</t>
    <rPh sb="0" eb="2">
      <t>ウリアゲ</t>
    </rPh>
    <rPh sb="3" eb="5">
      <t>カイシュウ</t>
    </rPh>
    <rPh sb="5" eb="7">
      <t>ホウホウ</t>
    </rPh>
    <rPh sb="8" eb="10">
      <t>ニュウキン</t>
    </rPh>
    <rPh sb="13" eb="15">
      <t>キカン</t>
    </rPh>
    <rPh sb="16" eb="17">
      <t>オシ</t>
    </rPh>
    <phoneticPr fontId="2"/>
  </si>
  <si>
    <t>仕入の支払方法と入金までの期間を教えてください。</t>
    <rPh sb="0" eb="2">
      <t>シイレ</t>
    </rPh>
    <rPh sb="3" eb="5">
      <t>シハライ</t>
    </rPh>
    <rPh sb="5" eb="7">
      <t>ホウホウ</t>
    </rPh>
    <rPh sb="8" eb="10">
      <t>ニュウキン</t>
    </rPh>
    <rPh sb="13" eb="15">
      <t>キカン</t>
    </rPh>
    <rPh sb="16" eb="17">
      <t>オシ</t>
    </rPh>
    <phoneticPr fontId="2"/>
  </si>
  <si>
    <t>支払予定の経費について、教えてください。</t>
    <rPh sb="0" eb="2">
      <t>シハライ</t>
    </rPh>
    <rPh sb="2" eb="4">
      <t>ヨテイ</t>
    </rPh>
    <rPh sb="5" eb="7">
      <t>ケイヒ</t>
    </rPh>
    <rPh sb="12" eb="13">
      <t>オシ</t>
    </rPh>
    <phoneticPr fontId="2"/>
  </si>
  <si>
    <t>支払予定について、教えてください。</t>
    <rPh sb="0" eb="2">
      <t>シハライ</t>
    </rPh>
    <rPh sb="2" eb="4">
      <t>ヨテイ</t>
    </rPh>
    <rPh sb="9" eb="10">
      <t>オシ</t>
    </rPh>
    <phoneticPr fontId="2"/>
  </si>
  <si>
    <t>現預金について、教えてください。</t>
    <rPh sb="0" eb="3">
      <t>ゲンヨキン</t>
    </rPh>
    <rPh sb="8" eb="9">
      <t>オシ</t>
    </rPh>
    <phoneticPr fontId="2"/>
  </si>
  <si>
    <t>うち法人税・消費税</t>
    <rPh sb="2" eb="5">
      <t>ホウジンゼイ</t>
    </rPh>
    <rPh sb="6" eb="8">
      <t>ショウヒ</t>
    </rPh>
    <rPh sb="8" eb="9">
      <t>ゼイ</t>
    </rPh>
    <phoneticPr fontId="2"/>
  </si>
  <si>
    <t>今月の税金・社会保険料の金額は？</t>
    <phoneticPr fontId="2"/>
  </si>
  <si>
    <t>（6ヶ月以内に支払う消費税等も加味し、平準化した金額を入力）</t>
    <phoneticPr fontId="2"/>
  </si>
  <si>
    <t>税金・社会保険料</t>
    <rPh sb="0" eb="2">
      <t>ゼイキン</t>
    </rPh>
    <rPh sb="3" eb="5">
      <t>シャカイ</t>
    </rPh>
    <rPh sb="5" eb="8">
      <t>ホケンリョウ</t>
    </rPh>
    <phoneticPr fontId="2"/>
  </si>
  <si>
    <t>うち法人税・消費税</t>
    <rPh sb="2" eb="5">
      <t>ホウジンゼイ</t>
    </rPh>
    <rPh sb="6" eb="9">
      <t>ショウヒゼイ</t>
    </rPh>
    <phoneticPr fontId="2"/>
  </si>
  <si>
    <t>税金・社会保険料</t>
    <rPh sb="0" eb="2">
      <t>ゼイキン</t>
    </rPh>
    <rPh sb="3" eb="8">
      <t>シャカイホケンリョウ</t>
    </rPh>
    <phoneticPr fontId="2"/>
  </si>
  <si>
    <t>千円</t>
    <rPh sb="0" eb="2">
      <t>センエン</t>
    </rPh>
    <phoneticPr fontId="2"/>
  </si>
  <si>
    <r>
      <t>今月の</t>
    </r>
    <r>
      <rPr>
        <u/>
        <sz val="10"/>
        <color theme="1"/>
        <rFont val="游ゴシック"/>
        <family val="3"/>
        <charset val="128"/>
        <scheme val="minor"/>
      </rPr>
      <t>製造原価</t>
    </r>
    <r>
      <rPr>
        <sz val="10"/>
        <color theme="1"/>
        <rFont val="游ゴシック"/>
        <family val="3"/>
        <charset val="128"/>
        <scheme val="minor"/>
      </rPr>
      <t>の総額は？</t>
    </r>
    <rPh sb="0" eb="2">
      <t>コンゲツ</t>
    </rPh>
    <rPh sb="3" eb="5">
      <t>セイゾウ</t>
    </rPh>
    <rPh sb="5" eb="7">
      <t>ゲンカ</t>
    </rPh>
    <rPh sb="8" eb="10">
      <t>ソウガク</t>
    </rPh>
    <phoneticPr fontId="2"/>
  </si>
  <si>
    <r>
      <t>今月の</t>
    </r>
    <r>
      <rPr>
        <u/>
        <sz val="10"/>
        <color theme="1"/>
        <rFont val="游ゴシック"/>
        <family val="3"/>
        <charset val="128"/>
        <scheme val="minor"/>
      </rPr>
      <t>販管費</t>
    </r>
    <r>
      <rPr>
        <sz val="10"/>
        <color theme="1"/>
        <rFont val="游ゴシック"/>
        <family val="3"/>
        <charset val="128"/>
        <scheme val="minor"/>
      </rPr>
      <t>の総額は？</t>
    </r>
    <rPh sb="0" eb="2">
      <t>コンゲツ</t>
    </rPh>
    <rPh sb="3" eb="6">
      <t>ハンカンヒ</t>
    </rPh>
    <rPh sb="7" eb="9">
      <t>ソウガク</t>
    </rPh>
    <phoneticPr fontId="2"/>
  </si>
  <si>
    <t>資金繰り予定表</t>
    <rPh sb="0" eb="2">
      <t>シキン</t>
    </rPh>
    <rPh sb="2" eb="3">
      <t>グ</t>
    </rPh>
    <rPh sb="4" eb="6">
      <t>ヨテイ</t>
    </rPh>
    <rPh sb="6" eb="7">
      <t>ヒョウ</t>
    </rPh>
    <phoneticPr fontId="2"/>
  </si>
  <si>
    <t>達成率を加味した資金繰り予定表</t>
    <rPh sb="0" eb="3">
      <t>タッセイリツ</t>
    </rPh>
    <rPh sb="4" eb="6">
      <t>カミ</t>
    </rPh>
    <rPh sb="8" eb="10">
      <t>シキン</t>
    </rPh>
    <rPh sb="10" eb="11">
      <t>グ</t>
    </rPh>
    <rPh sb="12" eb="14">
      <t>ヨテイ</t>
    </rPh>
    <rPh sb="14" eb="15">
      <t>ヒョウ</t>
    </rPh>
    <phoneticPr fontId="2"/>
  </si>
  <si>
    <t>※</t>
    <phoneticPr fontId="2"/>
  </si>
  <si>
    <t>に数値を入力してください。</t>
    <rPh sb="1" eb="3">
      <t>スウチ</t>
    </rPh>
    <rPh sb="4" eb="6">
      <t>ニュウリョク</t>
    </rPh>
    <phoneticPr fontId="2"/>
  </si>
  <si>
    <t>には数値を直接入力してください。</t>
    <rPh sb="2" eb="4">
      <t>スウチ</t>
    </rPh>
    <rPh sb="5" eb="9">
      <t>チョクセツニュウリョク</t>
    </rPh>
    <phoneticPr fontId="2"/>
  </si>
  <si>
    <t>営業経費等</t>
    <rPh sb="0" eb="2">
      <t>エイギョウ</t>
    </rPh>
    <rPh sb="2" eb="4">
      <t>ケイヒ</t>
    </rPh>
    <rPh sb="4" eb="5">
      <t>ナド</t>
    </rPh>
    <phoneticPr fontId="2"/>
  </si>
  <si>
    <r>
      <t>今月の営業経費等の金額は？　</t>
    </r>
    <r>
      <rPr>
        <sz val="10"/>
        <color rgb="FFFF0000"/>
        <rFont val="游ゴシック"/>
        <family val="3"/>
        <charset val="128"/>
        <scheme val="minor"/>
      </rPr>
      <t>※下記の項目を入力することで自動計算</t>
    </r>
    <rPh sb="3" eb="5">
      <t>エイギョウ</t>
    </rPh>
    <rPh sb="7" eb="8">
      <t>ナド</t>
    </rPh>
    <rPh sb="15" eb="17">
      <t>カキ</t>
    </rPh>
    <rPh sb="18" eb="20">
      <t>コウモク</t>
    </rPh>
    <rPh sb="21" eb="23">
      <t>ニュウリョク</t>
    </rPh>
    <rPh sb="28" eb="30">
      <t>ジドウ</t>
    </rPh>
    <rPh sb="30" eb="32">
      <t>ケイサン</t>
    </rPh>
    <phoneticPr fontId="2"/>
  </si>
  <si>
    <t>その他支出</t>
    <rPh sb="2" eb="3">
      <t>タ</t>
    </rPh>
    <rPh sb="3" eb="5">
      <t>シシュツ</t>
    </rPh>
    <phoneticPr fontId="2"/>
  </si>
  <si>
    <r>
      <t>今月の人件費の金額は？（</t>
    </r>
    <r>
      <rPr>
        <u/>
        <sz val="10"/>
        <color theme="1"/>
        <rFont val="游ゴシック"/>
        <family val="3"/>
        <charset val="128"/>
        <scheme val="minor"/>
      </rPr>
      <t>販管費</t>
    </r>
    <r>
      <rPr>
        <sz val="10"/>
        <color theme="1"/>
        <rFont val="游ゴシック"/>
        <family val="3"/>
        <charset val="128"/>
        <scheme val="minor"/>
      </rPr>
      <t>の役員報酬、給与、賞与等）</t>
    </r>
    <rPh sb="0" eb="2">
      <t>コンゲツ</t>
    </rPh>
    <rPh sb="3" eb="6">
      <t>ジンケンヒ</t>
    </rPh>
    <rPh sb="7" eb="9">
      <t>キンガク</t>
    </rPh>
    <rPh sb="12" eb="15">
      <t>ハンカンヒ</t>
    </rPh>
    <rPh sb="13" eb="14">
      <t>カン</t>
    </rPh>
    <rPh sb="14" eb="1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</si>
</sst>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_ "/>
    <numFmt numFmtId="178" formatCode="[$-411]ge&quot;年&quot;m&quot;月&quot;;@"/>
    <numFmt numFmtId="180" formatCode="[$-411]ge\.m\.d;@"/>
  </numFmts>
  <fonts count="2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>
      <alignment vertical="center"/>
    </xf>
    <xf numFmtId="9" fontId="4" fillId="2" borderId="0" xfId="0" applyNumberFormat="1" applyFont="1" applyFill="1">
      <alignment vertical="center"/>
    </xf>
    <xf numFmtId="0" fontId="0" fillId="2" borderId="0" xfId="0" applyFill="1">
      <alignment vertical="center"/>
    </xf>
    <xf numFmtId="9" fontId="0" fillId="2" borderId="0" xfId="2" applyFont="1" applyFill="1">
      <alignment vertical="center"/>
    </xf>
    <xf numFmtId="9" fontId="8" fillId="2" borderId="0" xfId="2" applyFont="1" applyFill="1">
      <alignment vertical="center"/>
    </xf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0" fontId="9" fillId="3" borderId="1" xfId="0" applyFont="1" applyFill="1" applyBorder="1" applyAlignment="1">
      <alignment vertical="center" shrinkToFit="1"/>
    </xf>
    <xf numFmtId="178" fontId="10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2" borderId="1" xfId="0" applyFont="1" applyFill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9" fillId="4" borderId="1" xfId="0" applyFont="1" applyFill="1" applyBorder="1" applyAlignment="1">
      <alignment vertical="center" shrinkToFit="1"/>
    </xf>
    <xf numFmtId="177" fontId="8" fillId="0" borderId="0" xfId="0" applyNumberFormat="1" applyFont="1">
      <alignment vertical="center"/>
    </xf>
    <xf numFmtId="178" fontId="10" fillId="3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9" fontId="0" fillId="2" borderId="0" xfId="2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38" fontId="8" fillId="0" borderId="1" xfId="1" applyFont="1" applyBorder="1" applyAlignment="1">
      <alignment vertical="center" shrinkToFit="1"/>
    </xf>
    <xf numFmtId="38" fontId="8" fillId="4" borderId="1" xfId="1" applyFont="1" applyFill="1" applyBorder="1" applyAlignment="1">
      <alignment vertical="center" shrinkToFit="1"/>
    </xf>
    <xf numFmtId="38" fontId="8" fillId="4" borderId="1" xfId="1" applyFont="1" applyFill="1" applyBorder="1">
      <alignment vertical="center"/>
    </xf>
    <xf numFmtId="38" fontId="8" fillId="5" borderId="1" xfId="1" applyFont="1" applyFill="1" applyBorder="1" applyAlignment="1">
      <alignment vertical="center" shrinkToFit="1"/>
    </xf>
    <xf numFmtId="38" fontId="8" fillId="0" borderId="1" xfId="1" applyFont="1" applyBorder="1">
      <alignment vertical="center"/>
    </xf>
    <xf numFmtId="38" fontId="8" fillId="2" borderId="1" xfId="1" applyFont="1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8" fillId="0" borderId="0" xfId="1" applyFont="1" applyFill="1" applyBorder="1">
      <alignment vertical="center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vertical="center" shrinkToFit="1"/>
    </xf>
    <xf numFmtId="38" fontId="8" fillId="0" borderId="1" xfId="1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38" fontId="8" fillId="0" borderId="8" xfId="1" applyFont="1" applyFill="1" applyBorder="1">
      <alignment vertical="center"/>
    </xf>
    <xf numFmtId="0" fontId="8" fillId="0" borderId="0" xfId="0" applyFont="1" applyFill="1" applyBorder="1">
      <alignment vertical="center"/>
    </xf>
    <xf numFmtId="38" fontId="8" fillId="0" borderId="1" xfId="0" applyNumberFormat="1" applyFont="1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/>
    </xf>
    <xf numFmtId="177" fontId="3" fillId="0" borderId="1" xfId="0" applyNumberFormat="1" applyFont="1" applyFill="1" applyBorder="1" applyProtection="1">
      <alignment vertical="center"/>
    </xf>
    <xf numFmtId="9" fontId="3" fillId="0" borderId="1" xfId="2" applyFont="1" applyFill="1" applyBorder="1" applyProtection="1">
      <alignment vertical="center"/>
    </xf>
    <xf numFmtId="177" fontId="0" fillId="0" borderId="1" xfId="0" applyNumberFormat="1" applyFill="1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178" fontId="3" fillId="0" borderId="0" xfId="0" applyNumberFormat="1" applyFont="1" applyAlignment="1" applyProtection="1">
      <alignment vertical="center"/>
    </xf>
    <xf numFmtId="178" fontId="3" fillId="0" borderId="0" xfId="0" applyNumberFormat="1" applyFont="1" applyFill="1" applyBorder="1" applyProtection="1">
      <alignment vertical="center"/>
    </xf>
    <xf numFmtId="178" fontId="0" fillId="0" borderId="10" xfId="0" applyNumberFormat="1" applyFont="1" applyBorder="1" applyAlignment="1" applyProtection="1">
      <alignment horizontal="center" vertical="center" wrapText="1" readingOrder="1"/>
    </xf>
    <xf numFmtId="178" fontId="0" fillId="0" borderId="10" xfId="0" applyNumberFormat="1" applyFont="1" applyBorder="1" applyAlignment="1" applyProtection="1">
      <alignment horizontal="center" vertical="center" readingOrder="1"/>
    </xf>
    <xf numFmtId="178" fontId="3" fillId="0" borderId="0" xfId="0" quotePrefix="1" applyNumberFormat="1" applyFont="1" applyAlignment="1" applyProtection="1">
      <alignment horizontal="right" vertical="center"/>
    </xf>
    <xf numFmtId="178" fontId="3" fillId="0" borderId="0" xfId="0" applyNumberFormat="1" applyFont="1" applyAlignment="1" applyProtection="1">
      <alignment horizontal="right" vertical="center"/>
    </xf>
    <xf numFmtId="178" fontId="3" fillId="0" borderId="17" xfId="0" quotePrefix="1" applyNumberFormat="1" applyFont="1" applyBorder="1" applyAlignment="1" applyProtection="1">
      <alignment horizontal="right" vertical="center"/>
    </xf>
    <xf numFmtId="178" fontId="3" fillId="0" borderId="13" xfId="0" applyNumberFormat="1" applyFont="1" applyBorder="1" applyAlignment="1" applyProtection="1">
      <alignment horizontal="right" vertical="center"/>
    </xf>
    <xf numFmtId="178" fontId="3" fillId="0" borderId="16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3" fillId="0" borderId="0" xfId="0" applyFo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3" fillId="0" borderId="1" xfId="0" applyFont="1" applyBorder="1" applyProtection="1">
      <alignment vertical="center"/>
    </xf>
    <xf numFmtId="177" fontId="3" fillId="0" borderId="0" xfId="0" applyNumberFormat="1" applyFont="1" applyProtection="1">
      <alignment vertical="center"/>
    </xf>
    <xf numFmtId="177" fontId="0" fillId="0" borderId="0" xfId="0" applyNumberFormat="1" applyProtection="1">
      <alignment vertical="center"/>
    </xf>
    <xf numFmtId="177" fontId="3" fillId="0" borderId="1" xfId="0" applyNumberFormat="1" applyFont="1" applyBorder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9" fontId="14" fillId="0" borderId="0" xfId="0" applyNumberFormat="1" applyFont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9" fontId="0" fillId="0" borderId="0" xfId="0" applyNumberFormat="1" applyFill="1" applyBorder="1" applyProtection="1">
      <alignment vertical="center"/>
    </xf>
    <xf numFmtId="9" fontId="3" fillId="0" borderId="0" xfId="2" applyFont="1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 textRotation="255"/>
    </xf>
    <xf numFmtId="0" fontId="3" fillId="0" borderId="0" xfId="0" applyFont="1" applyBorder="1" applyProtection="1">
      <alignment vertical="center"/>
    </xf>
    <xf numFmtId="177" fontId="3" fillId="0" borderId="0" xfId="0" applyNumberFormat="1" applyFont="1" applyFill="1" applyBorder="1" applyProtection="1">
      <alignment vertical="center"/>
    </xf>
    <xf numFmtId="177" fontId="0" fillId="0" borderId="0" xfId="0" applyNumberFormat="1" applyFill="1" applyBorder="1" applyProtection="1">
      <alignment vertical="center"/>
    </xf>
    <xf numFmtId="0" fontId="14" fillId="0" borderId="0" xfId="0" applyFont="1" applyBorder="1" applyAlignment="1" applyProtection="1">
      <alignment horizontal="center" vertical="top" textRotation="255"/>
    </xf>
    <xf numFmtId="178" fontId="16" fillId="0" borderId="0" xfId="0" applyNumberFormat="1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center"/>
    </xf>
    <xf numFmtId="177" fontId="0" fillId="0" borderId="0" xfId="0" applyNumberFormat="1" applyFill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177" fontId="3" fillId="0" borderId="0" xfId="0" applyNumberFormat="1" applyFont="1" applyFill="1" applyProtection="1">
      <alignment vertical="center"/>
    </xf>
    <xf numFmtId="177" fontId="0" fillId="0" borderId="10" xfId="0" applyNumberFormat="1" applyFill="1" applyBorder="1" applyProtection="1">
      <alignment vertical="center"/>
    </xf>
    <xf numFmtId="0" fontId="3" fillId="0" borderId="1" xfId="0" applyFont="1" applyFill="1" applyBorder="1" applyProtection="1">
      <alignment vertical="center"/>
    </xf>
    <xf numFmtId="177" fontId="3" fillId="0" borderId="3" xfId="0" applyNumberFormat="1" applyFont="1" applyFill="1" applyBorder="1" applyProtection="1">
      <alignment vertical="center"/>
    </xf>
    <xf numFmtId="177" fontId="0" fillId="0" borderId="3" xfId="0" applyNumberFormat="1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 textRotation="255" readingOrder="1"/>
    </xf>
    <xf numFmtId="0" fontId="0" fillId="0" borderId="0" xfId="0" applyBorder="1" applyAlignment="1" applyProtection="1">
      <alignment horizontal="center" vertical="center" textRotation="255" readingOrder="1"/>
    </xf>
    <xf numFmtId="0" fontId="3" fillId="0" borderId="9" xfId="0" applyFont="1" applyBorder="1" applyProtection="1">
      <alignment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vertical="center"/>
    </xf>
    <xf numFmtId="0" fontId="0" fillId="6" borderId="9" xfId="0" applyFill="1" applyBorder="1" applyAlignment="1" applyProtection="1">
      <alignment horizontal="center" vertical="center"/>
    </xf>
    <xf numFmtId="0" fontId="3" fillId="6" borderId="9" xfId="0" applyFont="1" applyFill="1" applyBorder="1" applyProtection="1">
      <alignment vertical="center"/>
    </xf>
    <xf numFmtId="0" fontId="14" fillId="6" borderId="1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Protection="1">
      <alignment vertical="center"/>
    </xf>
    <xf numFmtId="0" fontId="0" fillId="6" borderId="11" xfId="0" applyFill="1" applyBorder="1" applyProtection="1">
      <alignment vertical="center"/>
    </xf>
    <xf numFmtId="0" fontId="0" fillId="6" borderId="11" xfId="0" applyFill="1" applyBorder="1" applyAlignment="1" applyProtection="1">
      <alignment horizontal="center" vertical="center"/>
    </xf>
    <xf numFmtId="0" fontId="14" fillId="6" borderId="14" xfId="0" applyFont="1" applyFill="1" applyBorder="1" applyAlignment="1" applyProtection="1">
      <alignment horizontal="center" vertical="center" wrapText="1"/>
    </xf>
    <xf numFmtId="0" fontId="0" fillId="6" borderId="14" xfId="0" applyFill="1" applyBorder="1" applyProtection="1">
      <alignment vertical="center"/>
    </xf>
    <xf numFmtId="0" fontId="3" fillId="6" borderId="1" xfId="0" applyFont="1" applyFill="1" applyBorder="1" applyAlignment="1" applyProtection="1">
      <alignment vertical="center" shrinkToFit="1"/>
    </xf>
    <xf numFmtId="0" fontId="0" fillId="6" borderId="14" xfId="0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14" fillId="6" borderId="11" xfId="0" applyFont="1" applyFill="1" applyBorder="1" applyAlignment="1" applyProtection="1">
      <alignment vertical="center" wrapText="1"/>
    </xf>
    <xf numFmtId="0" fontId="14" fillId="6" borderId="14" xfId="0" applyFont="1" applyFill="1" applyBorder="1" applyAlignment="1" applyProtection="1">
      <alignment vertical="center" wrapText="1"/>
    </xf>
    <xf numFmtId="0" fontId="3" fillId="0" borderId="14" xfId="0" applyFont="1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9" fontId="0" fillId="0" borderId="0" xfId="2" applyFont="1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9" fontId="0" fillId="0" borderId="0" xfId="0" applyNumberFormat="1" applyFill="1" applyBorder="1" applyProtection="1">
      <alignment vertical="center"/>
      <protection locked="0"/>
    </xf>
    <xf numFmtId="0" fontId="3" fillId="0" borderId="1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19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18" fillId="0" borderId="0" xfId="0" applyFont="1" applyProtection="1">
      <alignment vertical="center"/>
    </xf>
    <xf numFmtId="0" fontId="16" fillId="0" borderId="3" xfId="0" applyFont="1" applyFill="1" applyBorder="1" applyAlignment="1" applyProtection="1">
      <alignment vertical="center" textRotation="255" readingOrder="1"/>
    </xf>
    <xf numFmtId="0" fontId="3" fillId="0" borderId="10" xfId="0" applyFont="1" applyBorder="1" applyProtection="1">
      <alignment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9" fillId="0" borderId="0" xfId="0" applyFont="1" applyFill="1" applyBorder="1" applyAlignment="1" applyProtection="1">
      <alignment vertical="center" wrapText="1"/>
    </xf>
    <xf numFmtId="38" fontId="8" fillId="7" borderId="1" xfId="1" applyFont="1" applyFill="1" applyBorder="1" applyAlignment="1" applyProtection="1">
      <alignment vertical="center" shrinkToFit="1"/>
      <protection locked="0"/>
    </xf>
    <xf numFmtId="38" fontId="8" fillId="7" borderId="1" xfId="1" applyFont="1" applyFill="1" applyBorder="1" applyProtection="1">
      <alignment vertical="center"/>
      <protection locked="0"/>
    </xf>
    <xf numFmtId="9" fontId="0" fillId="7" borderId="20" xfId="0" applyNumberFormat="1" applyFill="1" applyBorder="1" applyProtection="1">
      <alignment vertical="center"/>
      <protection locked="0"/>
    </xf>
    <xf numFmtId="0" fontId="0" fillId="7" borderId="1" xfId="0" applyFill="1" applyBorder="1" applyProtection="1">
      <alignment vertical="center"/>
      <protection locked="0"/>
    </xf>
    <xf numFmtId="9" fontId="0" fillId="7" borderId="1" xfId="2" applyNumberFormat="1" applyFont="1" applyFill="1" applyBorder="1" applyProtection="1">
      <alignment vertical="center"/>
      <protection locked="0"/>
    </xf>
    <xf numFmtId="9" fontId="0" fillId="7" borderId="1" xfId="2" applyFont="1" applyFill="1" applyBorder="1" applyProtection="1">
      <alignment vertical="center"/>
      <protection locked="0"/>
    </xf>
    <xf numFmtId="177" fontId="3" fillId="7" borderId="1" xfId="0" applyNumberFormat="1" applyFont="1" applyFill="1" applyBorder="1" applyProtection="1">
      <alignment vertical="center"/>
      <protection locked="0"/>
    </xf>
    <xf numFmtId="180" fontId="0" fillId="7" borderId="1" xfId="0" applyNumberFormat="1" applyFill="1" applyBorder="1" applyProtection="1">
      <alignment vertical="center"/>
      <protection locked="0"/>
    </xf>
    <xf numFmtId="177" fontId="0" fillId="7" borderId="1" xfId="0" applyNumberFormat="1" applyFill="1" applyBorder="1" applyProtection="1">
      <alignment vertical="center"/>
      <protection locked="0"/>
    </xf>
    <xf numFmtId="9" fontId="0" fillId="7" borderId="1" xfId="0" applyNumberFormat="1" applyFill="1" applyBorder="1" applyProtection="1">
      <alignment vertical="center"/>
      <protection locked="0"/>
    </xf>
    <xf numFmtId="177" fontId="0" fillId="7" borderId="9" xfId="0" applyNumberFormat="1" applyFill="1" applyBorder="1" applyProtection="1">
      <alignment vertical="center"/>
      <protection locked="0"/>
    </xf>
    <xf numFmtId="0" fontId="0" fillId="7" borderId="6" xfId="0" applyFill="1" applyBorder="1" applyAlignment="1" applyProtection="1">
      <alignment vertical="center"/>
      <protection locked="0"/>
    </xf>
    <xf numFmtId="0" fontId="3" fillId="7" borderId="1" xfId="0" applyFont="1" applyFill="1" applyBorder="1" applyAlignment="1" applyProtection="1">
      <alignment vertical="center"/>
    </xf>
    <xf numFmtId="0" fontId="9" fillId="8" borderId="1" xfId="0" applyFont="1" applyFill="1" applyBorder="1" applyAlignment="1">
      <alignment vertical="center" shrinkToFit="1"/>
    </xf>
    <xf numFmtId="38" fontId="8" fillId="8" borderId="1" xfId="1" applyFont="1" applyFill="1" applyBorder="1">
      <alignment vertical="center"/>
    </xf>
    <xf numFmtId="177" fontId="3" fillId="7" borderId="9" xfId="0" applyNumberFormat="1" applyFont="1" applyFill="1" applyBorder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vertical="center" wrapText="1"/>
    </xf>
    <xf numFmtId="0" fontId="23" fillId="0" borderId="5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vertical="center" wrapText="1"/>
    </xf>
    <xf numFmtId="0" fontId="3" fillId="7" borderId="1" xfId="0" applyFont="1" applyFill="1" applyBorder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0" fillId="7" borderId="1" xfId="0" applyFill="1" applyBorder="1" applyAlignment="1">
      <alignment vertical="center" shrinkToFit="1"/>
    </xf>
    <xf numFmtId="0" fontId="0" fillId="0" borderId="0" xfId="0" applyAlignment="1">
      <alignment horizontal="right" vertical="center" shrinkToFit="1"/>
    </xf>
    <xf numFmtId="178" fontId="3" fillId="0" borderId="21" xfId="0" applyNumberFormat="1" applyFont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vertical="center" shrinkToFit="1"/>
    </xf>
    <xf numFmtId="0" fontId="3" fillId="0" borderId="7" xfId="0" applyFont="1" applyFill="1" applyBorder="1" applyAlignment="1" applyProtection="1">
      <alignment vertical="center" shrinkToFit="1"/>
    </xf>
    <xf numFmtId="0" fontId="0" fillId="0" borderId="14" xfId="0" applyBorder="1" applyProtection="1">
      <alignment vertical="center"/>
    </xf>
    <xf numFmtId="0" fontId="3" fillId="6" borderId="2" xfId="0" applyFont="1" applyFill="1" applyBorder="1" applyAlignment="1" applyProtection="1">
      <alignment vertical="center"/>
    </xf>
    <xf numFmtId="0" fontId="0" fillId="6" borderId="2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2" borderId="0" xfId="0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2" borderId="1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2" borderId="0" xfId="0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 textRotation="255" wrapText="1"/>
    </xf>
    <xf numFmtId="0" fontId="3" fillId="0" borderId="12" xfId="0" applyFont="1" applyBorder="1" applyAlignment="1" applyProtection="1">
      <alignment horizontal="center" vertical="center" textRotation="255" wrapText="1"/>
    </xf>
    <xf numFmtId="0" fontId="3" fillId="0" borderId="15" xfId="0" applyFont="1" applyBorder="1" applyAlignment="1" applyProtection="1">
      <alignment horizontal="center" vertical="center" textRotation="255" wrapText="1"/>
    </xf>
    <xf numFmtId="0" fontId="0" fillId="0" borderId="1" xfId="0" applyBorder="1" applyAlignment="1" applyProtection="1">
      <alignment horizontal="center" vertical="center" textRotation="255"/>
    </xf>
    <xf numFmtId="0" fontId="3" fillId="0" borderId="7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24" fillId="0" borderId="0" xfId="0" applyFont="1" applyAlignment="1">
      <alignment vertical="center" wrapText="1" shrinkToFit="1"/>
    </xf>
    <xf numFmtId="0" fontId="9" fillId="2" borderId="10" xfId="0" applyFont="1" applyFill="1" applyBorder="1" applyAlignment="1">
      <alignment horizontal="right" vertical="center"/>
    </xf>
  </cellXfs>
  <cellStyles count="7">
    <cellStyle name="パーセント" xfId="2" builtinId="5"/>
    <cellStyle name="パーセント 2" xfId="3"/>
    <cellStyle name="桁区切り" xfId="1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colors>
    <mruColors>
      <color rgb="FFFFFF66"/>
      <color rgb="FFCCFF99"/>
      <color rgb="FFE8F53D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13</xdr:row>
      <xdr:rowOff>47625</xdr:rowOff>
    </xdr:from>
    <xdr:to>
      <xdr:col>5</xdr:col>
      <xdr:colOff>1</xdr:colOff>
      <xdr:row>14</xdr:row>
      <xdr:rowOff>182221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9563100" y="3143250"/>
          <a:ext cx="676276" cy="37272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</xdr:colOff>
      <xdr:row>20</xdr:row>
      <xdr:rowOff>47625</xdr:rowOff>
    </xdr:from>
    <xdr:to>
      <xdr:col>5</xdr:col>
      <xdr:colOff>1</xdr:colOff>
      <xdr:row>21</xdr:row>
      <xdr:rowOff>182221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10248900" y="4810125"/>
          <a:ext cx="638176" cy="37272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2962275</xdr:colOff>
      <xdr:row>50</xdr:row>
      <xdr:rowOff>114300</xdr:rowOff>
    </xdr:from>
    <xdr:to>
      <xdr:col>1</xdr:col>
      <xdr:colOff>5114925</xdr:colOff>
      <xdr:row>53</xdr:row>
      <xdr:rowOff>219075</xdr:rowOff>
    </xdr:to>
    <xdr:sp macro="" textlink="">
      <xdr:nvSpPr>
        <xdr:cNvPr id="4" name="角丸四角形吹き出し 6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3419475" y="12020550"/>
          <a:ext cx="2152650" cy="819150"/>
        </a:xfrm>
        <a:prstGeom prst="wedgeRoundRectCallout">
          <a:avLst>
            <a:gd name="adj1" fmla="val -109740"/>
            <a:gd name="adj2" fmla="val -133377"/>
            <a:gd name="adj3" fmla="val 16667"/>
          </a:avLst>
        </a:prstGeom>
        <a:solidFill>
          <a:srgbClr val="CCFF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水道光熱費・旅費交通費・接待交際費・通信費・賃借料・一部製造経費等</a:t>
          </a:r>
          <a:r>
            <a:rPr kumimoji="1" lang="en-US" altLang="ja-JP" sz="1000">
              <a:solidFill>
                <a:sysClr val="windowText" lastClr="000000"/>
              </a:solidFill>
            </a:rPr>
            <a:t/>
          </a:r>
          <a:br>
            <a:rPr kumimoji="1" lang="en-US" altLang="ja-JP" sz="1000">
              <a:solidFill>
                <a:sysClr val="windowText" lastClr="000000"/>
              </a:solidFill>
            </a:rPr>
          </a:b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31</xdr:row>
      <xdr:rowOff>190501</xdr:rowOff>
    </xdr:from>
    <xdr:to>
      <xdr:col>9</xdr:col>
      <xdr:colOff>809625</xdr:colOff>
      <xdr:row>33</xdr:row>
      <xdr:rowOff>78441</xdr:rowOff>
    </xdr:to>
    <xdr:sp macro="" textlink="">
      <xdr:nvSpPr>
        <xdr:cNvPr id="2" name="角丸四角形吹き出し 6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467350" y="9058276"/>
          <a:ext cx="3086100" cy="364190"/>
        </a:xfrm>
        <a:prstGeom prst="wedgeRoundRectCallout">
          <a:avLst>
            <a:gd name="adj1" fmla="val 31582"/>
            <a:gd name="adj2" fmla="val -110398"/>
            <a:gd name="adj3" fmla="val 16667"/>
          </a:avLst>
        </a:prstGeom>
        <a:solidFill>
          <a:srgbClr val="CCFF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月末現金残高の推移に着目してください。</a:t>
          </a:r>
          <a:r>
            <a:rPr kumimoji="1" lang="en-US" altLang="ja-JP" sz="1000">
              <a:solidFill>
                <a:sysClr val="windowText" lastClr="000000"/>
              </a:solidFill>
            </a:rPr>
            <a:t/>
          </a:r>
          <a:br>
            <a:rPr kumimoji="1" lang="en-US" altLang="ja-JP" sz="1000">
              <a:solidFill>
                <a:sysClr val="windowText" lastClr="000000"/>
              </a:solidFill>
            </a:rPr>
          </a:b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457200</xdr:colOff>
      <xdr:row>1</xdr:row>
      <xdr:rowOff>104773</xdr:rowOff>
    </xdr:from>
    <xdr:to>
      <xdr:col>18</xdr:col>
      <xdr:colOff>19050</xdr:colOff>
      <xdr:row>3</xdr:row>
      <xdr:rowOff>228600</xdr:rowOff>
    </xdr:to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2639675" y="495298"/>
          <a:ext cx="2990850" cy="600077"/>
        </a:xfrm>
        <a:prstGeom prst="wedgeRoundRectCallout">
          <a:avLst>
            <a:gd name="adj1" fmla="val 30585"/>
            <a:gd name="adj2" fmla="val -83413"/>
            <a:gd name="adj3" fmla="val 16667"/>
          </a:avLst>
        </a:prstGeom>
        <a:solidFill>
          <a:srgbClr val="FFFF66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計画通りに進まなかったケースを想定し、低めに入力してください。</a:t>
          </a:r>
        </a:p>
      </xdr:txBody>
    </xdr:sp>
    <xdr:clientData/>
  </xdr:twoCellAnchor>
  <xdr:twoCellAnchor>
    <xdr:from>
      <xdr:col>13</xdr:col>
      <xdr:colOff>457199</xdr:colOff>
      <xdr:row>31</xdr:row>
      <xdr:rowOff>219075</xdr:rowOff>
    </xdr:from>
    <xdr:to>
      <xdr:col>18</xdr:col>
      <xdr:colOff>28574</xdr:colOff>
      <xdr:row>34</xdr:row>
      <xdr:rowOff>142875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1782424" y="9086850"/>
          <a:ext cx="3857625" cy="638175"/>
        </a:xfrm>
        <a:prstGeom prst="wedgeRoundRectCallout">
          <a:avLst>
            <a:gd name="adj1" fmla="val 33519"/>
            <a:gd name="adj2" fmla="val -87367"/>
            <a:gd name="adj3" fmla="val 16667"/>
          </a:avLst>
        </a:prstGeom>
        <a:solidFill>
          <a:srgbClr val="CCFF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計画値が未達成となった場合の、月末現金残高の推移に着目してください。</a:t>
          </a:r>
        </a:p>
      </xdr:txBody>
    </xdr:sp>
    <xdr:clientData/>
  </xdr:twoCellAnchor>
  <xdr:twoCellAnchor>
    <xdr:from>
      <xdr:col>4</xdr:col>
      <xdr:colOff>57151</xdr:colOff>
      <xdr:row>1</xdr:row>
      <xdr:rowOff>200025</xdr:rowOff>
    </xdr:from>
    <xdr:to>
      <xdr:col>4</xdr:col>
      <xdr:colOff>819151</xdr:colOff>
      <xdr:row>3</xdr:row>
      <xdr:rowOff>257175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3514726" y="590550"/>
          <a:ext cx="762000" cy="533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予定</a:t>
          </a:r>
          <a:endParaRPr kumimoji="1" lang="en-US" altLang="ja-JP" sz="1100"/>
        </a:p>
      </xdr:txBody>
    </xdr:sp>
    <xdr:clientData/>
  </xdr:twoCellAnchor>
  <xdr:twoCellAnchor>
    <xdr:from>
      <xdr:col>3</xdr:col>
      <xdr:colOff>47625</xdr:colOff>
      <xdr:row>1</xdr:row>
      <xdr:rowOff>228600</xdr:rowOff>
    </xdr:from>
    <xdr:to>
      <xdr:col>3</xdr:col>
      <xdr:colOff>762000</xdr:colOff>
      <xdr:row>3</xdr:row>
      <xdr:rowOff>247650</xdr:rowOff>
    </xdr:to>
    <xdr:sp macro="" textlink="">
      <xdr:nvSpPr>
        <xdr:cNvPr id="7" name="矢印: 左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2647950" y="619125"/>
          <a:ext cx="714375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実績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63"/>
  <sheetViews>
    <sheetView view="pageBreakPreview" zoomScale="80" zoomScaleNormal="55" zoomScaleSheetLayoutView="80" workbookViewId="0">
      <selection activeCell="C9" sqref="C9"/>
    </sheetView>
  </sheetViews>
  <sheetFormatPr defaultRowHeight="18.75"/>
  <cols>
    <col min="1" max="1" width="6" style="49" customWidth="1"/>
    <col min="2" max="2" width="69.875" style="49" customWidth="1"/>
    <col min="3" max="3" width="9.5" style="49" customWidth="1"/>
    <col min="4" max="5" width="9" style="61" customWidth="1"/>
    <col min="6" max="6" width="5.25" style="61" bestFit="1" customWidth="1"/>
    <col min="7" max="14" width="9" style="49" customWidth="1"/>
    <col min="15" max="15" width="9" style="49"/>
    <col min="16" max="16" width="5.25" style="49" bestFit="1" customWidth="1"/>
    <col min="17" max="17" width="1.125" style="49" customWidth="1"/>
    <col min="18" max="16384" width="9" style="49"/>
  </cols>
  <sheetData>
    <row r="1" spans="2:20">
      <c r="B1" s="60" t="s">
        <v>59</v>
      </c>
      <c r="C1" s="145">
        <v>44348</v>
      </c>
      <c r="D1" s="160" t="s">
        <v>91</v>
      </c>
      <c r="E1" s="159"/>
      <c r="F1" s="61" t="s">
        <v>92</v>
      </c>
    </row>
    <row r="2" spans="2:20">
      <c r="B2" s="136" t="s">
        <v>23</v>
      </c>
      <c r="C2" s="63" t="s">
        <v>28</v>
      </c>
    </row>
    <row r="3" spans="2:20">
      <c r="B3" s="64" t="s">
        <v>73</v>
      </c>
      <c r="C3" s="55">
        <f>'資金繰り表 (製造原価あり)'!$C$5</f>
        <v>44287</v>
      </c>
      <c r="D3" s="65" t="s">
        <v>1</v>
      </c>
      <c r="E3" s="144"/>
      <c r="F3" s="66" t="s">
        <v>0</v>
      </c>
      <c r="G3" s="67"/>
      <c r="H3" s="68" t="s">
        <v>6</v>
      </c>
      <c r="I3" s="144"/>
      <c r="J3" s="61" t="s">
        <v>0</v>
      </c>
      <c r="L3" s="163">
        <f>'資金繰り表 (製造原価あり)'!$D$5</f>
        <v>44317</v>
      </c>
      <c r="M3" s="57">
        <f>'資金繰り表 (製造原価あり)'!$C$5</f>
        <v>44287</v>
      </c>
      <c r="N3" s="96" t="s">
        <v>8</v>
      </c>
      <c r="O3" s="148"/>
      <c r="P3" s="67" t="s">
        <v>0</v>
      </c>
      <c r="Q3" s="67"/>
      <c r="R3" s="68" t="s">
        <v>32</v>
      </c>
      <c r="S3" s="148"/>
      <c r="T3" s="49" t="s">
        <v>0</v>
      </c>
    </row>
    <row r="4" spans="2:20">
      <c r="C4" s="56">
        <f>'資金繰り表 (製造原価あり)'!$D$5</f>
        <v>44317</v>
      </c>
      <c r="D4" s="65" t="s">
        <v>1</v>
      </c>
      <c r="E4" s="144"/>
      <c r="F4" s="66" t="s">
        <v>0</v>
      </c>
      <c r="G4" s="67"/>
      <c r="H4" s="68" t="s">
        <v>6</v>
      </c>
      <c r="I4" s="144"/>
      <c r="J4" s="61" t="s">
        <v>0</v>
      </c>
      <c r="L4" s="177" t="s">
        <v>17</v>
      </c>
      <c r="M4" s="58">
        <f>'資金繰り表 (製造原価あり)'!$D$5</f>
        <v>44317</v>
      </c>
      <c r="N4" s="96" t="s">
        <v>8</v>
      </c>
      <c r="O4" s="148"/>
      <c r="P4" s="67" t="s">
        <v>0</v>
      </c>
      <c r="Q4" s="67"/>
      <c r="R4" s="68" t="s">
        <v>32</v>
      </c>
      <c r="S4" s="148"/>
      <c r="T4" s="49" t="s">
        <v>0</v>
      </c>
    </row>
    <row r="5" spans="2:20" ht="18.75" customHeight="1">
      <c r="B5" s="64" t="s">
        <v>74</v>
      </c>
      <c r="C5" s="56">
        <f>'資金繰り表 (製造原価あり)'!$E$5</f>
        <v>44348</v>
      </c>
      <c r="D5" s="65" t="s">
        <v>1</v>
      </c>
      <c r="E5" s="144"/>
      <c r="F5" s="66" t="s">
        <v>0</v>
      </c>
      <c r="G5" s="67"/>
      <c r="H5" s="68" t="s">
        <v>6</v>
      </c>
      <c r="I5" s="144"/>
      <c r="J5" s="61" t="s">
        <v>0</v>
      </c>
      <c r="L5" s="178"/>
      <c r="M5" s="58">
        <f>'資金繰り表 (製造原価あり)'!$E$5</f>
        <v>44348</v>
      </c>
      <c r="N5" s="97" t="s">
        <v>8</v>
      </c>
      <c r="O5" s="148"/>
      <c r="P5" s="67" t="s">
        <v>0</v>
      </c>
      <c r="Q5" s="67"/>
      <c r="R5" s="69" t="s">
        <v>32</v>
      </c>
      <c r="S5" s="148"/>
      <c r="T5" s="49" t="s">
        <v>0</v>
      </c>
    </row>
    <row r="6" spans="2:20" ht="18.75" customHeight="1">
      <c r="C6" s="56">
        <f>'資金繰り表 (製造原価あり)'!$F$5</f>
        <v>44378</v>
      </c>
      <c r="D6" s="65" t="s">
        <v>1</v>
      </c>
      <c r="E6" s="144"/>
      <c r="F6" s="66" t="s">
        <v>0</v>
      </c>
      <c r="G6" s="67"/>
      <c r="H6" s="68" t="s">
        <v>6</v>
      </c>
      <c r="I6" s="144"/>
      <c r="J6" s="61" t="s">
        <v>0</v>
      </c>
      <c r="L6" s="178"/>
      <c r="M6" s="58">
        <f>'資金繰り表 (製造原価あり)'!$F$5</f>
        <v>44378</v>
      </c>
      <c r="N6" s="97" t="s">
        <v>8</v>
      </c>
      <c r="O6" s="148"/>
      <c r="P6" s="67" t="s">
        <v>0</v>
      </c>
      <c r="Q6" s="67"/>
      <c r="R6" s="69" t="s">
        <v>32</v>
      </c>
      <c r="S6" s="148"/>
      <c r="T6" s="49" t="s">
        <v>0</v>
      </c>
    </row>
    <row r="7" spans="2:20" ht="18.75" customHeight="1">
      <c r="C7" s="56">
        <f>'資金繰り表 (製造原価あり)'!$G$5</f>
        <v>44409</v>
      </c>
      <c r="D7" s="65" t="s">
        <v>1</v>
      </c>
      <c r="E7" s="144"/>
      <c r="F7" s="66" t="s">
        <v>0</v>
      </c>
      <c r="G7" s="67"/>
      <c r="H7" s="68" t="s">
        <v>6</v>
      </c>
      <c r="I7" s="144"/>
      <c r="J7" s="61" t="s">
        <v>0</v>
      </c>
      <c r="L7" s="178"/>
      <c r="M7" s="58">
        <f>'資金繰り表 (製造原価あり)'!$G$5</f>
        <v>44409</v>
      </c>
      <c r="N7" s="97" t="s">
        <v>8</v>
      </c>
      <c r="O7" s="148"/>
      <c r="P7" s="67" t="s">
        <v>0</v>
      </c>
      <c r="Q7" s="67"/>
      <c r="R7" s="69" t="s">
        <v>32</v>
      </c>
      <c r="S7" s="148"/>
      <c r="T7" s="49" t="s">
        <v>0</v>
      </c>
    </row>
    <row r="8" spans="2:20">
      <c r="C8" s="56">
        <f>'資金繰り表 (製造原価あり)'!$H$5</f>
        <v>44440</v>
      </c>
      <c r="D8" s="65" t="s">
        <v>1</v>
      </c>
      <c r="E8" s="144"/>
      <c r="F8" s="66" t="s">
        <v>0</v>
      </c>
      <c r="G8" s="67"/>
      <c r="H8" s="68" t="s">
        <v>6</v>
      </c>
      <c r="I8" s="144"/>
      <c r="J8" s="61" t="s">
        <v>0</v>
      </c>
      <c r="L8" s="178"/>
      <c r="M8" s="58">
        <f>'資金繰り表 (製造原価あり)'!$H$5</f>
        <v>44440</v>
      </c>
      <c r="N8" s="97" t="s">
        <v>8</v>
      </c>
      <c r="O8" s="148"/>
      <c r="P8" s="67" t="s">
        <v>0</v>
      </c>
      <c r="Q8" s="67"/>
      <c r="R8" s="69" t="s">
        <v>32</v>
      </c>
      <c r="S8" s="148"/>
      <c r="T8" s="49" t="s">
        <v>0</v>
      </c>
    </row>
    <row r="9" spans="2:20">
      <c r="C9" s="56">
        <f>'資金繰り表 (製造原価あり)'!$I$5</f>
        <v>44470</v>
      </c>
      <c r="D9" s="65" t="s">
        <v>1</v>
      </c>
      <c r="E9" s="144"/>
      <c r="F9" s="66" t="s">
        <v>0</v>
      </c>
      <c r="G9" s="67"/>
      <c r="H9" s="68" t="s">
        <v>6</v>
      </c>
      <c r="I9" s="144"/>
      <c r="J9" s="61" t="s">
        <v>0</v>
      </c>
      <c r="L9" s="178"/>
      <c r="M9" s="58">
        <f>'資金繰り表 (製造原価あり)'!$I$5</f>
        <v>44470</v>
      </c>
      <c r="N9" s="97" t="s">
        <v>8</v>
      </c>
      <c r="O9" s="148"/>
      <c r="P9" s="67" t="s">
        <v>0</v>
      </c>
      <c r="Q9" s="67"/>
      <c r="R9" s="69" t="s">
        <v>32</v>
      </c>
      <c r="S9" s="148"/>
      <c r="T9" s="49" t="s">
        <v>0</v>
      </c>
    </row>
    <row r="10" spans="2:20">
      <c r="C10" s="56">
        <f>'資金繰り表 (製造原価あり)'!$J$5</f>
        <v>44501</v>
      </c>
      <c r="D10" s="65" t="s">
        <v>1</v>
      </c>
      <c r="E10" s="144"/>
      <c r="F10" s="66" t="s">
        <v>0</v>
      </c>
      <c r="G10" s="67"/>
      <c r="H10" s="68" t="s">
        <v>6</v>
      </c>
      <c r="I10" s="144"/>
      <c r="J10" s="61" t="s">
        <v>0</v>
      </c>
      <c r="L10" s="179"/>
      <c r="M10" s="59">
        <f>'資金繰り表 (製造原価あり)'!$J$5</f>
        <v>44501</v>
      </c>
      <c r="N10" s="97" t="s">
        <v>8</v>
      </c>
      <c r="O10" s="148"/>
      <c r="P10" s="67" t="s">
        <v>0</v>
      </c>
      <c r="Q10" s="67"/>
      <c r="R10" s="69" t="s">
        <v>32</v>
      </c>
      <c r="S10" s="148"/>
      <c r="T10" s="49" t="s">
        <v>0</v>
      </c>
    </row>
    <row r="11" spans="2:20">
      <c r="B11" s="136" t="s">
        <v>27</v>
      </c>
      <c r="C11" s="126"/>
      <c r="D11" s="70"/>
      <c r="E11" s="92"/>
      <c r="F11" s="70"/>
      <c r="G11" s="71"/>
    </row>
    <row r="12" spans="2:20" ht="18.75" customHeight="1">
      <c r="B12" s="72" t="s">
        <v>75</v>
      </c>
      <c r="C12" s="134" t="s">
        <v>50</v>
      </c>
      <c r="D12" s="47">
        <f>IF(J13&lt;=30,H13*I13,"0")+IF(L13&lt;=30,H13*K13,"0")+IF(J14&lt;=30,H14*I14,"0")+IF(L14&lt;=30,H14*K14,"0")+IF(J15&lt;=30,H15*I15,"0")+IF(L15&lt;=30,H15*K15,"0")+IF(J16&lt;=30,H16*I16,"0")+IF(L16&lt;=30,H16*K16,"0")+IF(J17&lt;=30,H17*I17,"0")+IF(L17&lt;=30,H17*K17,"0")</f>
        <v>0.4</v>
      </c>
      <c r="F12" s="180" t="s">
        <v>64</v>
      </c>
      <c r="G12" s="131" t="s">
        <v>49</v>
      </c>
      <c r="H12" s="130" t="s">
        <v>63</v>
      </c>
      <c r="I12" s="130" t="s">
        <v>61</v>
      </c>
      <c r="J12" s="130" t="s">
        <v>60</v>
      </c>
      <c r="K12" s="130" t="s">
        <v>62</v>
      </c>
      <c r="L12" s="130" t="s">
        <v>60</v>
      </c>
      <c r="M12" s="117"/>
      <c r="N12" s="117"/>
    </row>
    <row r="13" spans="2:20">
      <c r="B13" s="124" t="s">
        <v>66</v>
      </c>
      <c r="C13" s="134" t="s">
        <v>51</v>
      </c>
      <c r="D13" s="47">
        <f>IF(AND(J13&gt;30,J13&lt;=60),H13*I13,"0")+IF(AND(L13&gt;30,L13&lt;=60),H13*K13,"0")+IF(AND(J14&gt;30,J14&lt;=60),H14*I14,"0")+IF(AND(L14&gt;30,L14&lt;=60),H14*K14,"0")+IF(AND(J15&gt;30,J15&lt;=60),H15*I15,"0")+IF(AND(L15&gt;30,L15&lt;=60),H15*K15,"0")+IF(AND(J16&gt;30,J16&lt;=60),H16*I16,"0")+IF(AND(L16&gt;30,L16&lt;=60),H16*K16,"0")+IF(AND(J17&gt;30,J17&lt;=60),H17*I17,"0")+IF(AND(L17&gt;30,L17&lt;=60),H17*K17)</f>
        <v>0.3</v>
      </c>
      <c r="F13" s="180"/>
      <c r="G13" s="149" t="s">
        <v>42</v>
      </c>
      <c r="H13" s="142">
        <v>0.6</v>
      </c>
      <c r="I13" s="143">
        <v>0.5</v>
      </c>
      <c r="J13" s="141"/>
      <c r="K13" s="143">
        <v>0.5</v>
      </c>
      <c r="L13" s="141">
        <v>90</v>
      </c>
      <c r="M13" s="118"/>
      <c r="N13" s="119"/>
    </row>
    <row r="14" spans="2:20">
      <c r="B14" s="72"/>
      <c r="C14" s="134" t="s">
        <v>52</v>
      </c>
      <c r="D14" s="47">
        <f>IF(AND(J13&gt;60,J13&lt;=90),H13*I13,"0")+IF(AND(L13&gt;60,L13&lt;=90),H13*K13,"0")+IF(AND(J14&gt;60,J14&lt;=90),H14*I14,"0")+IF(AND(L14&gt;60,L14&lt;=90),H14*K14,"0")+IF(AND(J15&gt;60,J15&lt;=90),H15*I15,"0")+IF(AND(L15&gt;60,L15&lt;=90),H15*K15,"0")+IF(AND(J16&gt;60,J16&lt;=90),H16*I16,"0")+IF(AND(L16&gt;60,L16&lt;=90),H16*K16,"0")+IF(AND(J17&gt;60,J17&lt;=90),H17*I17,"0")+IF(AND(L17&gt;60,L17&lt;=90),H17*K17)</f>
        <v>0.3</v>
      </c>
      <c r="F14" s="180"/>
      <c r="G14" s="149" t="s">
        <v>43</v>
      </c>
      <c r="H14" s="143">
        <v>0.3</v>
      </c>
      <c r="I14" s="143">
        <v>0.5</v>
      </c>
      <c r="J14" s="141">
        <v>60</v>
      </c>
      <c r="K14" s="143">
        <v>0.5</v>
      </c>
      <c r="L14" s="141">
        <v>60</v>
      </c>
      <c r="M14" s="118"/>
      <c r="N14" s="119"/>
    </row>
    <row r="15" spans="2:20">
      <c r="C15" s="135" t="s">
        <v>53</v>
      </c>
      <c r="D15" s="47">
        <f>IF(AND(J13&gt;90,J13&lt;=120),H13*I13,"0")+IF(AND(L13&gt;90,L13&lt;=120),H13*K13,"0")+IF(AND(J14&gt;90,J14&lt;=120),H14*I14,"0")+IF(AND(L14&gt;90,L14&lt;=120),H14*K14,"0")+IF(AND(J15&gt;90,J15&lt;=120),H15*I15,"0")+IF(AND(L15&gt;90,L15&lt;=120),H15*K15,"0")+IF(AND(J16&gt;90,J16&lt;=120),H16*I16,"0")+IF(AND(L16&gt;90,L16&lt;=120),H16*K16,"0")+IF(AND(J17&gt;90,J17&lt;=120),H17*I17,"0")+IF(AND(L17&gt;90,L17&lt;=120),H17*K17)</f>
        <v>0</v>
      </c>
      <c r="F15" s="180"/>
      <c r="G15" s="149" t="s">
        <v>44</v>
      </c>
      <c r="H15" s="143">
        <v>0.1</v>
      </c>
      <c r="I15" s="143">
        <v>1</v>
      </c>
      <c r="J15" s="141">
        <v>30</v>
      </c>
      <c r="K15" s="141"/>
      <c r="L15" s="141"/>
      <c r="M15" s="119"/>
      <c r="N15" s="119"/>
    </row>
    <row r="16" spans="2:20">
      <c r="C16" s="135" t="s">
        <v>54</v>
      </c>
      <c r="D16" s="47">
        <f>IF(AND(J13&gt;120,J13&lt;=150),H13*I13,"0")+IF(AND(L13&gt;120,L13&lt;=150),H13*K13,"0")+IF(AND(J14&gt;120,J14&lt;=150),H14*I14,"0")+IF(AND(L14&gt;120,L14&lt;=150),H14*K14,"0")+IF(AND(J15&gt;120,J15&lt;=150),H15*I15,"0")+IF(AND(L15&gt;120,L15&lt;=150),H15*K15,"0")+IF(AND(J16&gt;120,J16&lt;=150),H16*I16,"0")+IF(AND(L16&gt;120,L16&lt;=150),H16*K16,"0")+IF(AND(J17&gt;120,J17&lt;=150),H17*I17,"0")+IF(AND(L17&gt;120,L17&lt;=150),H17*K17)</f>
        <v>0</v>
      </c>
      <c r="E16" s="122" t="s">
        <v>48</v>
      </c>
      <c r="F16" s="180"/>
      <c r="G16" s="149"/>
      <c r="H16" s="141"/>
      <c r="I16" s="141"/>
      <c r="J16" s="141"/>
      <c r="K16" s="141"/>
      <c r="L16" s="141"/>
      <c r="M16" s="119"/>
      <c r="N16" s="119"/>
    </row>
    <row r="17" spans="2:14">
      <c r="C17" s="135" t="s">
        <v>55</v>
      </c>
      <c r="D17" s="47">
        <f>IF(J13&gt;150,H13*I13,"0")+IF(L13&gt;150,H13*K13,"0")+IF(J14&gt;150,H14*I14,"0")+IF(L14&gt;150,H14*K14,"0")+IF(J15&gt;150,H15*I15,"0")+IF(L15&gt;150,H15*K15,"0")+IF(J16&gt;150,H16*I16,"0")+IF(L16&gt;150,H16*K16,"0")+IF(J17&gt;150,H17*I17,"0")+IF(L17&gt;150,H17*K17,"0")</f>
        <v>0</v>
      </c>
      <c r="F17" s="180"/>
      <c r="G17" s="149"/>
      <c r="H17" s="141"/>
      <c r="I17" s="141"/>
      <c r="J17" s="141"/>
      <c r="K17" s="141"/>
      <c r="L17" s="141"/>
      <c r="M17" s="119"/>
      <c r="N17" s="119"/>
    </row>
    <row r="18" spans="2:14">
      <c r="B18" s="136" t="s">
        <v>26</v>
      </c>
      <c r="C18" s="125"/>
      <c r="E18" s="79"/>
    </row>
    <row r="19" spans="2:14" ht="18.75" customHeight="1">
      <c r="B19" s="72" t="s">
        <v>76</v>
      </c>
      <c r="C19" s="134" t="s">
        <v>50</v>
      </c>
      <c r="D19" s="47">
        <f>IF(J20&lt;=30,H20*I20,"0")+IF(L20&lt;=30,H20*K20,"0")+IF(J21&lt;=30,H21*I21,"0")+IF(L21&lt;=30,H21*K21,"0")+IF(J22&lt;=30,H22*I22,"0")+IF(L22&lt;=30,H22*K22,"0")+IF(J23&lt;=30,H23*I23,"0")+IF(L23&lt;=30,H23*K23,"0")+IF(J24&lt;=30,H24*I24,"0")+IF(L24&lt;=30,H24*K24,"0")</f>
        <v>0.47499999999999998</v>
      </c>
      <c r="F19" s="180" t="s">
        <v>65</v>
      </c>
      <c r="G19" s="130" t="s">
        <v>49</v>
      </c>
      <c r="H19" s="130" t="s">
        <v>63</v>
      </c>
      <c r="I19" s="130" t="s">
        <v>61</v>
      </c>
      <c r="J19" s="130" t="s">
        <v>60</v>
      </c>
      <c r="K19" s="130" t="s">
        <v>62</v>
      </c>
      <c r="L19" s="130" t="s">
        <v>60</v>
      </c>
      <c r="M19" s="117"/>
      <c r="N19" s="117"/>
    </row>
    <row r="20" spans="2:14">
      <c r="B20" s="124" t="s">
        <v>67</v>
      </c>
      <c r="C20" s="134" t="s">
        <v>51</v>
      </c>
      <c r="D20" s="47">
        <f>IF(AND(J20&gt;30,J20&lt;=60),H20*I20,"0")+IF(AND(L20&gt;30,L20&lt;=60),H20*K20,"0")+IF(AND(J21&gt;30,J21&lt;=60),H21*I21,"0")+IF(AND(L21&gt;30,L21&lt;=60),H21*K21,"0")+IF(AND(J22&gt;30,J22&lt;=60),H22*I22,"0")+IF(AND(L22&gt;30,L22&lt;=60),H22*K22,"0")+IF(AND(J23&gt;30,J23&lt;=60),H23*I23,"0")+IF(AND(L23&gt;30,L23&lt;=60),H23*K23,"0")+IF(AND(J24&gt;30,J24&lt;=60),H24*I24,"0")+IF(AND(L24&gt;30,L24&lt;=60),H24*K24)</f>
        <v>0.25</v>
      </c>
      <c r="F20" s="180"/>
      <c r="G20" s="150" t="s">
        <v>45</v>
      </c>
      <c r="H20" s="142">
        <v>0.25</v>
      </c>
      <c r="I20" s="143">
        <v>0.5</v>
      </c>
      <c r="J20" s="141"/>
      <c r="K20" s="143">
        <v>0.5</v>
      </c>
      <c r="L20" s="141">
        <v>90</v>
      </c>
      <c r="M20" s="118"/>
      <c r="N20" s="119"/>
    </row>
    <row r="21" spans="2:14">
      <c r="B21" s="72"/>
      <c r="C21" s="134" t="s">
        <v>52</v>
      </c>
      <c r="D21" s="47">
        <f>IF(AND(J20&gt;60,J20&lt;=90),H20*I20,"0")+IF(AND(L20&gt;60,L20&lt;=90),H20*K20,"0")+IF(AND(J21&gt;60,J21&lt;=90),H21*I21,"0")+IF(AND(L21&gt;60,L21&lt;=90),H21*K21,"0")+IF(AND(J22&gt;60,J22&lt;=90),H22*I22,"0")+IF(AND(L22&gt;60,L22&lt;=90),H22*K22,"0")+IF(AND(J23&gt;60,J23&lt;=90),H23*I23,"0")+IF(AND(L23&gt;60,L23&lt;=90),H23*K23,"0")+IF(AND(J24&gt;60,J24&lt;=90),H24*I24,"0")+IF(AND(L24&gt;60,L24&lt;=90),H24*K24)</f>
        <v>0.27500000000000002</v>
      </c>
      <c r="F21" s="180"/>
      <c r="G21" s="150" t="s">
        <v>46</v>
      </c>
      <c r="H21" s="143">
        <v>0.25</v>
      </c>
      <c r="I21" s="143">
        <v>0.5</v>
      </c>
      <c r="J21" s="141">
        <v>60</v>
      </c>
      <c r="K21" s="143">
        <v>0.5</v>
      </c>
      <c r="L21" s="141">
        <v>60</v>
      </c>
      <c r="M21" s="118"/>
      <c r="N21" s="119"/>
    </row>
    <row r="22" spans="2:14">
      <c r="C22" s="135" t="s">
        <v>53</v>
      </c>
      <c r="D22" s="47">
        <f>IF(AND(J20&gt;90,J20&lt;=120),H20*I20,"0")+IF(AND(L20&gt;90,L20&lt;=120),H20*K20,"0")+IF(AND(J21&gt;90,J21&lt;=120),H21*I21,"0")+IF(AND(L21&gt;90,L21&lt;=120),H21*K21,"0")+IF(AND(J22&gt;90,J22&lt;=120),H22*I22,"0")+IF(AND(L22&gt;90,L22&lt;=120),H22*K22,"0")+IF(AND(J23&gt;90,J23&lt;=120),H23*I23,"0")+IF(AND(L23&gt;90,L23&lt;=120),H23*K23,"0")+IF(AND(J24&gt;90,J24&lt;=120),H24*I24,"0")+IF(AND(L24&gt;90,L24&lt;=120),H24*K24)</f>
        <v>0</v>
      </c>
      <c r="F22" s="180"/>
      <c r="G22" s="150" t="s">
        <v>47</v>
      </c>
      <c r="H22" s="143">
        <v>0.2</v>
      </c>
      <c r="I22" s="143">
        <v>1</v>
      </c>
      <c r="J22" s="141">
        <v>30</v>
      </c>
      <c r="K22" s="147"/>
      <c r="L22" s="141"/>
      <c r="M22" s="120"/>
      <c r="N22" s="119"/>
    </row>
    <row r="23" spans="2:14">
      <c r="C23" s="135" t="s">
        <v>54</v>
      </c>
      <c r="D23" s="47">
        <f>IF(AND(J20&gt;120,J20&lt;=150),H20*I20,"0")+IF(AND(L20&gt;120,L20&lt;=150),H20*K20,"0")+IF(AND(J21&gt;120,J21&lt;=150),H21*I21,"0")+IF(AND(L21&gt;120,L21&lt;=150),H21*K21,"0")+IF(AND(J22&gt;120,J22&lt;=150),H22*I22,"0")+IF(AND(L22&gt;120,L22&lt;=150),H22*K22,"0")+IF(AND(J23&gt;120,J23&lt;=150),H23*I23,"0")+IF(AND(L23&gt;120,L23&lt;=150),H23*K23,"0")+IF(AND(J24&gt;120,J24&lt;=150),H24*I24,"0")+IF(AND(L24&gt;120,L24&lt;=150),H24*K24)</f>
        <v>0</v>
      </c>
      <c r="E23" s="122" t="s">
        <v>48</v>
      </c>
      <c r="F23" s="180"/>
      <c r="G23" s="150" t="s">
        <v>30</v>
      </c>
      <c r="H23" s="147">
        <v>0.3</v>
      </c>
      <c r="I23" s="147">
        <v>0.5</v>
      </c>
      <c r="J23" s="141"/>
      <c r="K23" s="147">
        <v>0.5</v>
      </c>
      <c r="L23" s="141">
        <v>90</v>
      </c>
      <c r="M23" s="120"/>
      <c r="N23" s="119"/>
    </row>
    <row r="24" spans="2:14">
      <c r="C24" s="135" t="s">
        <v>55</v>
      </c>
      <c r="D24" s="47">
        <f>IF(J20&gt;150,H20*I20,"0")+IF(L20&gt;150,H20*K20,"0")+IF(J21&gt;150,H21*I21,"0")+IF(L21&gt;150,H21*K21,"0")+IF(J22&gt;150,H22*I22,"0")+IF(L22&gt;150,H22*K22,"0")+IF(J23&gt;150,H23*I23,"0")+IF(L23&gt;150,H23*K23,"0")+IF(J24&gt;150,H24*I24,"0")+IF(L24&gt;150,H24*K24,"0")</f>
        <v>0</v>
      </c>
      <c r="F24" s="180"/>
      <c r="G24" s="150"/>
      <c r="H24" s="147"/>
      <c r="I24" s="147"/>
      <c r="J24" s="141"/>
      <c r="K24" s="147"/>
      <c r="L24" s="141"/>
      <c r="M24" s="120"/>
      <c r="N24" s="119"/>
    </row>
    <row r="25" spans="2:14">
      <c r="C25" s="75"/>
      <c r="E25" s="79"/>
      <c r="F25" s="76"/>
      <c r="G25" s="77"/>
      <c r="H25" s="80"/>
      <c r="I25" s="71"/>
      <c r="J25" s="78"/>
      <c r="K25" s="78"/>
      <c r="L25" s="71"/>
      <c r="M25" s="78"/>
      <c r="N25" s="71"/>
    </row>
    <row r="26" spans="2:14">
      <c r="B26" s="136" t="s">
        <v>34</v>
      </c>
      <c r="C26" s="63" t="s">
        <v>28</v>
      </c>
      <c r="E26" s="79"/>
      <c r="F26" s="70"/>
      <c r="G26" s="71"/>
      <c r="H26" s="80"/>
      <c r="I26" s="71"/>
      <c r="J26" s="78"/>
      <c r="K26" s="78"/>
      <c r="L26" s="71"/>
      <c r="M26" s="78"/>
      <c r="N26" s="71"/>
    </row>
    <row r="27" spans="2:14">
      <c r="B27" s="49" t="s">
        <v>72</v>
      </c>
      <c r="C27" s="55">
        <f>'資金繰り表 (製造原価あり)'!$C$5</f>
        <v>44287</v>
      </c>
      <c r="D27" s="121" t="s">
        <v>19</v>
      </c>
      <c r="E27" s="144"/>
      <c r="F27" s="66" t="s">
        <v>0</v>
      </c>
      <c r="G27" s="71"/>
      <c r="H27" s="80"/>
      <c r="I27" s="71"/>
      <c r="J27" s="78"/>
      <c r="K27" s="78"/>
      <c r="L27" s="71"/>
      <c r="M27" s="78"/>
      <c r="N27" s="71"/>
    </row>
    <row r="28" spans="2:14">
      <c r="C28" s="56">
        <f>'資金繰り表 (製造原価あり)'!$D$5</f>
        <v>44317</v>
      </c>
      <c r="D28" s="121" t="s">
        <v>19</v>
      </c>
      <c r="E28" s="144"/>
      <c r="F28" s="66" t="s">
        <v>0</v>
      </c>
      <c r="G28" s="71"/>
      <c r="H28" s="80"/>
      <c r="I28" s="71"/>
      <c r="J28" s="78"/>
      <c r="K28" s="78"/>
      <c r="L28" s="71"/>
      <c r="M28" s="78"/>
      <c r="N28" s="71"/>
    </row>
    <row r="29" spans="2:14">
      <c r="C29" s="56">
        <f>'資金繰り表 (製造原価あり)'!$E$5</f>
        <v>44348</v>
      </c>
      <c r="D29" s="121" t="s">
        <v>19</v>
      </c>
      <c r="E29" s="144"/>
      <c r="F29" s="66" t="s">
        <v>0</v>
      </c>
      <c r="G29" s="71"/>
      <c r="H29" s="80"/>
      <c r="I29" s="71"/>
      <c r="J29" s="78"/>
      <c r="K29" s="78"/>
      <c r="L29" s="71"/>
      <c r="M29" s="78"/>
      <c r="N29" s="71"/>
    </row>
    <row r="30" spans="2:14">
      <c r="C30" s="56">
        <f>'資金繰り表 (製造原価あり)'!$F$5</f>
        <v>44378</v>
      </c>
      <c r="D30" s="121" t="s">
        <v>19</v>
      </c>
      <c r="E30" s="144"/>
      <c r="F30" s="66" t="s">
        <v>0</v>
      </c>
      <c r="G30" s="71"/>
      <c r="H30" s="80"/>
      <c r="I30" s="71"/>
      <c r="J30" s="78"/>
      <c r="K30" s="78"/>
      <c r="L30" s="71"/>
      <c r="M30" s="78"/>
      <c r="N30" s="71"/>
    </row>
    <row r="31" spans="2:14">
      <c r="C31" s="56">
        <f>'資金繰り表 (製造原価あり)'!$G$5</f>
        <v>44409</v>
      </c>
      <c r="D31" s="121" t="s">
        <v>19</v>
      </c>
      <c r="E31" s="144"/>
      <c r="F31" s="66" t="s">
        <v>0</v>
      </c>
      <c r="G31" s="71"/>
      <c r="H31" s="80"/>
      <c r="I31" s="71"/>
      <c r="J31" s="78"/>
      <c r="K31" s="78"/>
      <c r="L31" s="71"/>
      <c r="M31" s="78"/>
      <c r="N31" s="71"/>
    </row>
    <row r="32" spans="2:14">
      <c r="C32" s="56">
        <f>'資金繰り表 (製造原価あり)'!$H$5</f>
        <v>44440</v>
      </c>
      <c r="D32" s="121" t="s">
        <v>19</v>
      </c>
      <c r="E32" s="144"/>
      <c r="F32" s="66" t="s">
        <v>0</v>
      </c>
      <c r="G32" s="71"/>
      <c r="H32" s="80"/>
      <c r="I32" s="71"/>
      <c r="J32" s="78"/>
      <c r="K32" s="78"/>
      <c r="L32" s="71"/>
      <c r="M32" s="78"/>
      <c r="N32" s="71"/>
    </row>
    <row r="33" spans="2:19">
      <c r="C33" s="56">
        <f>'資金繰り表 (製造原価あり)'!$I$5</f>
        <v>44470</v>
      </c>
      <c r="D33" s="121" t="s">
        <v>19</v>
      </c>
      <c r="E33" s="144"/>
      <c r="F33" s="66" t="s">
        <v>0</v>
      </c>
      <c r="G33" s="71"/>
      <c r="H33" s="80"/>
      <c r="I33" s="71"/>
      <c r="J33" s="78"/>
      <c r="K33" s="78"/>
      <c r="L33" s="71"/>
      <c r="M33" s="78"/>
      <c r="N33" s="71"/>
    </row>
    <row r="34" spans="2:19">
      <c r="C34" s="56">
        <f>'資金繰り表 (製造原価あり)'!$J$5</f>
        <v>44501</v>
      </c>
      <c r="D34" s="121" t="s">
        <v>19</v>
      </c>
      <c r="E34" s="144"/>
      <c r="F34" s="66" t="s">
        <v>0</v>
      </c>
      <c r="G34" s="71"/>
      <c r="H34" s="80"/>
      <c r="I34" s="71"/>
      <c r="J34" s="78"/>
      <c r="K34" s="78"/>
      <c r="L34" s="71"/>
      <c r="M34" s="78"/>
      <c r="N34" s="71"/>
    </row>
    <row r="35" spans="2:19">
      <c r="C35" s="56"/>
      <c r="D35" s="81"/>
      <c r="E35" s="82"/>
      <c r="F35" s="66"/>
      <c r="G35" s="71"/>
      <c r="H35" s="80"/>
      <c r="I35" s="71"/>
      <c r="J35" s="78"/>
      <c r="K35" s="78"/>
      <c r="L35" s="71"/>
      <c r="M35" s="78"/>
      <c r="N35" s="71"/>
    </row>
    <row r="36" spans="2:19">
      <c r="B36" s="136" t="s">
        <v>25</v>
      </c>
      <c r="C36" s="56"/>
      <c r="D36" s="70"/>
      <c r="E36" s="82"/>
      <c r="F36" s="89"/>
      <c r="G36" s="71"/>
      <c r="H36" s="80"/>
      <c r="I36" s="71"/>
      <c r="J36" s="78"/>
      <c r="K36" s="78"/>
      <c r="L36" s="71"/>
      <c r="M36" s="78"/>
      <c r="N36" s="71"/>
    </row>
    <row r="37" spans="2:19">
      <c r="B37" s="49" t="s">
        <v>36</v>
      </c>
      <c r="C37" s="55">
        <f>'資金繰り表 (製造原価あり)'!$C$5</f>
        <v>44287</v>
      </c>
      <c r="D37" s="91" t="s">
        <v>3</v>
      </c>
      <c r="E37" s="144"/>
      <c r="F37" s="89" t="s">
        <v>0</v>
      </c>
      <c r="G37" s="71"/>
      <c r="H37" s="169" t="s">
        <v>5</v>
      </c>
      <c r="I37" s="141"/>
      <c r="J37" s="78" t="s">
        <v>0</v>
      </c>
      <c r="K37" s="78"/>
      <c r="L37" s="71"/>
      <c r="M37" s="78"/>
      <c r="N37" s="71"/>
    </row>
    <row r="38" spans="2:19">
      <c r="C38" s="56">
        <f>'資金繰り表 (製造原価あり)'!$D$5</f>
        <v>44317</v>
      </c>
      <c r="D38" s="91" t="s">
        <v>3</v>
      </c>
      <c r="E38" s="144"/>
      <c r="F38" s="89" t="s">
        <v>0</v>
      </c>
      <c r="G38" s="71"/>
      <c r="H38" s="169" t="s">
        <v>5</v>
      </c>
      <c r="I38" s="141"/>
      <c r="J38" s="78" t="s">
        <v>0</v>
      </c>
      <c r="K38" s="78"/>
      <c r="L38" s="71"/>
      <c r="M38" s="78"/>
      <c r="N38" s="71"/>
    </row>
    <row r="39" spans="2:19">
      <c r="C39" s="56">
        <f>'資金繰り表 (製造原価あり)'!$E$5</f>
        <v>44348</v>
      </c>
      <c r="D39" s="91" t="s">
        <v>3</v>
      </c>
      <c r="E39" s="144"/>
      <c r="F39" s="89" t="s">
        <v>0</v>
      </c>
      <c r="G39" s="71"/>
      <c r="H39" s="169" t="s">
        <v>5</v>
      </c>
      <c r="I39" s="141"/>
      <c r="J39" s="78" t="s">
        <v>0</v>
      </c>
      <c r="K39" s="78"/>
      <c r="L39" s="71"/>
      <c r="M39" s="78"/>
      <c r="N39" s="71"/>
    </row>
    <row r="40" spans="2:19">
      <c r="C40" s="56">
        <f>'資金繰り表 (製造原価あり)'!$F$5</f>
        <v>44378</v>
      </c>
      <c r="D40" s="91" t="s">
        <v>3</v>
      </c>
      <c r="E40" s="144"/>
      <c r="F40" s="89" t="s">
        <v>0</v>
      </c>
      <c r="G40" s="71"/>
      <c r="H40" s="169" t="s">
        <v>5</v>
      </c>
      <c r="I40" s="141"/>
      <c r="J40" s="78" t="s">
        <v>0</v>
      </c>
      <c r="K40" s="78"/>
      <c r="L40" s="71"/>
      <c r="M40" s="78"/>
      <c r="N40" s="71"/>
    </row>
    <row r="41" spans="2:19">
      <c r="C41" s="56">
        <f>'資金繰り表 (製造原価あり)'!$G$5</f>
        <v>44409</v>
      </c>
      <c r="D41" s="91" t="s">
        <v>3</v>
      </c>
      <c r="E41" s="144"/>
      <c r="F41" s="89" t="s">
        <v>0</v>
      </c>
      <c r="G41" s="71"/>
      <c r="H41" s="169" t="s">
        <v>5</v>
      </c>
      <c r="I41" s="141"/>
      <c r="J41" s="78" t="s">
        <v>0</v>
      </c>
      <c r="K41" s="78"/>
      <c r="L41" s="71"/>
      <c r="M41" s="78"/>
      <c r="N41" s="71"/>
    </row>
    <row r="42" spans="2:19">
      <c r="C42" s="56">
        <f>'資金繰り表 (製造原価あり)'!$H$5</f>
        <v>44440</v>
      </c>
      <c r="D42" s="91" t="s">
        <v>3</v>
      </c>
      <c r="E42" s="144"/>
      <c r="F42" s="89" t="s">
        <v>0</v>
      </c>
      <c r="G42" s="71"/>
      <c r="H42" s="169" t="s">
        <v>5</v>
      </c>
      <c r="I42" s="141"/>
      <c r="J42" s="78" t="s">
        <v>0</v>
      </c>
      <c r="K42" s="78"/>
      <c r="L42" s="71"/>
      <c r="M42" s="78"/>
      <c r="N42" s="71"/>
    </row>
    <row r="43" spans="2:19">
      <c r="C43" s="56">
        <f>'資金繰り表 (製造原価あり)'!$I$5</f>
        <v>44470</v>
      </c>
      <c r="D43" s="91" t="s">
        <v>3</v>
      </c>
      <c r="E43" s="144"/>
      <c r="F43" s="89" t="s">
        <v>0</v>
      </c>
      <c r="G43" s="71"/>
      <c r="H43" s="169" t="s">
        <v>5</v>
      </c>
      <c r="I43" s="141"/>
      <c r="J43" s="78" t="s">
        <v>0</v>
      </c>
      <c r="K43" s="78"/>
      <c r="L43" s="71"/>
      <c r="M43" s="78"/>
      <c r="N43" s="71"/>
    </row>
    <row r="44" spans="2:19">
      <c r="C44" s="56">
        <f>'資金繰り表 (製造原価あり)'!$J$5</f>
        <v>44501</v>
      </c>
      <c r="D44" s="91" t="s">
        <v>3</v>
      </c>
      <c r="E44" s="144"/>
      <c r="F44" s="89" t="s">
        <v>0</v>
      </c>
      <c r="G44" s="67"/>
      <c r="H44" s="169" t="s">
        <v>5</v>
      </c>
      <c r="I44" s="146"/>
      <c r="J44" s="78" t="s">
        <v>0</v>
      </c>
      <c r="L44" s="84"/>
      <c r="M44" s="85"/>
      <c r="N44" s="86"/>
      <c r="O44" s="83"/>
      <c r="P44" s="87"/>
      <c r="Q44" s="87"/>
      <c r="R44" s="88"/>
      <c r="S44" s="83"/>
    </row>
    <row r="45" spans="2:19">
      <c r="C45" s="56"/>
      <c r="D45" s="81"/>
      <c r="E45" s="82"/>
      <c r="F45" s="66"/>
      <c r="G45" s="67"/>
      <c r="H45" s="83"/>
      <c r="I45" s="83"/>
      <c r="L45" s="84"/>
      <c r="M45" s="85"/>
      <c r="N45" s="86"/>
      <c r="O45" s="83"/>
      <c r="P45" s="87"/>
      <c r="Q45" s="87"/>
      <c r="R45" s="88"/>
      <c r="S45" s="83"/>
    </row>
    <row r="46" spans="2:19" ht="18.75" customHeight="1">
      <c r="B46" s="49" t="s">
        <v>77</v>
      </c>
      <c r="C46" s="98" t="s">
        <v>29</v>
      </c>
      <c r="D46" s="52">
        <f>'資金繰り表 (製造原価あり)'!$E$5</f>
        <v>44348</v>
      </c>
      <c r="E46" s="51"/>
      <c r="F46" s="89"/>
      <c r="G46" s="87"/>
      <c r="H46" s="90" t="s">
        <v>33</v>
      </c>
      <c r="I46" s="53">
        <f>'資金繰り表 (製造原価あり)'!$D$5</f>
        <v>44317</v>
      </c>
      <c r="J46" s="77"/>
      <c r="K46" s="77"/>
      <c r="L46" s="90" t="s">
        <v>33</v>
      </c>
      <c r="M46" s="54">
        <f>'資金繰り表 (製造原価あり)'!$C$5</f>
        <v>44287</v>
      </c>
      <c r="N46" s="88"/>
      <c r="O46" s="83"/>
      <c r="P46" s="87"/>
      <c r="Q46" s="87"/>
      <c r="R46" s="88"/>
      <c r="S46" s="83"/>
    </row>
    <row r="47" spans="2:19" ht="18.75" customHeight="1">
      <c r="B47" s="123" t="s">
        <v>97</v>
      </c>
      <c r="C47" s="99"/>
      <c r="D47" s="100" t="s">
        <v>10</v>
      </c>
      <c r="E47" s="144"/>
      <c r="F47" s="61" t="s">
        <v>0</v>
      </c>
      <c r="H47" s="91" t="s">
        <v>10</v>
      </c>
      <c r="I47" s="146"/>
      <c r="J47" s="49" t="s">
        <v>0</v>
      </c>
      <c r="L47" s="91" t="s">
        <v>10</v>
      </c>
      <c r="M47" s="146"/>
      <c r="N47" s="49" t="s">
        <v>0</v>
      </c>
    </row>
    <row r="48" spans="2:19" ht="18.75" customHeight="1">
      <c r="B48" s="132" t="s">
        <v>95</v>
      </c>
      <c r="C48" s="101"/>
      <c r="D48" s="164" t="s">
        <v>94</v>
      </c>
      <c r="E48" s="46">
        <f>E49-(E47+E50+E51+E55)+E52-(I5+I39+E39+E53+E54)+E56</f>
        <v>0</v>
      </c>
      <c r="F48" s="61" t="s">
        <v>0</v>
      </c>
      <c r="H48" s="165" t="s">
        <v>94</v>
      </c>
      <c r="I48" s="48">
        <f>I49-(I47+I50+I51+I55)+I52-(I4+I38+E38+I53+I54)+I56</f>
        <v>0</v>
      </c>
      <c r="J48" s="49" t="s">
        <v>0</v>
      </c>
      <c r="L48" s="164" t="s">
        <v>94</v>
      </c>
      <c r="M48" s="48">
        <f>M49-(M47+M50+M51+M55)+M52-(I3+I37+E37+M53+M54)+M56</f>
        <v>0</v>
      </c>
      <c r="N48" s="49" t="s">
        <v>0</v>
      </c>
    </row>
    <row r="49" spans="2:15">
      <c r="B49" s="133" t="s">
        <v>88</v>
      </c>
      <c r="C49" s="167" t="s">
        <v>4</v>
      </c>
      <c r="D49" s="102"/>
      <c r="E49" s="144"/>
      <c r="F49" s="82" t="s">
        <v>86</v>
      </c>
      <c r="G49" s="168" t="s">
        <v>4</v>
      </c>
      <c r="H49" s="103"/>
      <c r="I49" s="146"/>
      <c r="J49" s="71" t="s">
        <v>0</v>
      </c>
      <c r="K49" s="168" t="s">
        <v>4</v>
      </c>
      <c r="L49" s="104"/>
      <c r="M49" s="146"/>
      <c r="N49" s="49" t="s">
        <v>0</v>
      </c>
    </row>
    <row r="50" spans="2:15">
      <c r="B50" s="133" t="s">
        <v>71</v>
      </c>
      <c r="C50" s="105"/>
      <c r="D50" s="106" t="s">
        <v>40</v>
      </c>
      <c r="E50" s="144"/>
      <c r="F50" s="82" t="s">
        <v>0</v>
      </c>
      <c r="G50" s="107"/>
      <c r="H50" s="106" t="s">
        <v>40</v>
      </c>
      <c r="I50" s="146"/>
      <c r="J50" s="71" t="s">
        <v>0</v>
      </c>
      <c r="K50" s="108"/>
      <c r="L50" s="106" t="s">
        <v>40</v>
      </c>
      <c r="M50" s="146"/>
      <c r="N50" s="71" t="s">
        <v>0</v>
      </c>
    </row>
    <row r="51" spans="2:15">
      <c r="B51" s="137" t="s">
        <v>70</v>
      </c>
      <c r="C51" s="109"/>
      <c r="D51" s="111" t="s">
        <v>39</v>
      </c>
      <c r="E51" s="144"/>
      <c r="F51" s="82" t="s">
        <v>0</v>
      </c>
      <c r="G51" s="110"/>
      <c r="H51" s="111" t="s">
        <v>39</v>
      </c>
      <c r="I51" s="146"/>
      <c r="J51" s="71" t="s">
        <v>0</v>
      </c>
      <c r="K51" s="112"/>
      <c r="L51" s="111" t="s">
        <v>39</v>
      </c>
      <c r="M51" s="146"/>
      <c r="N51" s="71" t="s">
        <v>0</v>
      </c>
    </row>
    <row r="52" spans="2:15">
      <c r="B52" s="137" t="s">
        <v>87</v>
      </c>
      <c r="C52" s="167" t="s">
        <v>41</v>
      </c>
      <c r="D52" s="113"/>
      <c r="E52" s="144"/>
      <c r="F52" s="82" t="s">
        <v>0</v>
      </c>
      <c r="G52" s="168" t="s">
        <v>41</v>
      </c>
      <c r="H52" s="103"/>
      <c r="I52" s="146"/>
      <c r="J52" s="71" t="s">
        <v>0</v>
      </c>
      <c r="K52" s="168" t="s">
        <v>41</v>
      </c>
      <c r="L52" s="104"/>
      <c r="M52" s="146"/>
      <c r="N52" s="71" t="s">
        <v>0</v>
      </c>
    </row>
    <row r="53" spans="2:15">
      <c r="B53" s="137" t="s">
        <v>69</v>
      </c>
      <c r="C53" s="114"/>
      <c r="D53" s="106" t="s">
        <v>40</v>
      </c>
      <c r="E53" s="144"/>
      <c r="F53" s="82" t="s">
        <v>0</v>
      </c>
      <c r="G53" s="107"/>
      <c r="H53" s="106" t="s">
        <v>40</v>
      </c>
      <c r="I53" s="146"/>
      <c r="J53" s="71" t="s">
        <v>0</v>
      </c>
      <c r="K53" s="108"/>
      <c r="L53" s="106" t="s">
        <v>40</v>
      </c>
      <c r="M53" s="146"/>
      <c r="N53" s="71" t="s">
        <v>0</v>
      </c>
    </row>
    <row r="54" spans="2:15">
      <c r="B54" s="137" t="s">
        <v>68</v>
      </c>
      <c r="C54" s="115"/>
      <c r="D54" s="111" t="s">
        <v>39</v>
      </c>
      <c r="E54" s="144"/>
      <c r="F54" s="82" t="s">
        <v>0</v>
      </c>
      <c r="G54" s="110"/>
      <c r="H54" s="111" t="s">
        <v>39</v>
      </c>
      <c r="I54" s="146"/>
      <c r="J54" s="71" t="s">
        <v>0</v>
      </c>
      <c r="K54" s="112"/>
      <c r="L54" s="111" t="s">
        <v>39</v>
      </c>
      <c r="M54" s="146"/>
      <c r="N54" s="71" t="s">
        <v>0</v>
      </c>
    </row>
    <row r="55" spans="2:15">
      <c r="B55" s="123" t="s">
        <v>81</v>
      </c>
      <c r="C55" s="157" t="s">
        <v>83</v>
      </c>
      <c r="D55" s="154"/>
      <c r="E55" s="153"/>
      <c r="F55" s="61" t="s">
        <v>0</v>
      </c>
      <c r="G55" s="181" t="s">
        <v>83</v>
      </c>
      <c r="H55" s="182"/>
      <c r="I55" s="146"/>
      <c r="J55" s="49" t="s">
        <v>0</v>
      </c>
      <c r="K55" s="181" t="s">
        <v>85</v>
      </c>
      <c r="L55" s="182"/>
      <c r="M55" s="146"/>
      <c r="N55" s="49" t="s">
        <v>0</v>
      </c>
    </row>
    <row r="56" spans="2:15" ht="25.5">
      <c r="B56" s="123" t="s">
        <v>82</v>
      </c>
      <c r="C56" s="155"/>
      <c r="D56" s="156" t="s">
        <v>80</v>
      </c>
      <c r="E56" s="144"/>
      <c r="F56" s="61" t="s">
        <v>0</v>
      </c>
      <c r="G56" s="166"/>
      <c r="H56" s="158" t="s">
        <v>84</v>
      </c>
      <c r="I56" s="146"/>
      <c r="J56" s="49" t="s">
        <v>86</v>
      </c>
      <c r="K56" s="166"/>
      <c r="L56" s="158" t="s">
        <v>84</v>
      </c>
      <c r="M56" s="146"/>
      <c r="N56" s="49" t="s">
        <v>0</v>
      </c>
    </row>
    <row r="57" spans="2:15">
      <c r="B57" s="127" t="s">
        <v>56</v>
      </c>
      <c r="C57" s="73"/>
      <c r="D57" s="91" t="s">
        <v>30</v>
      </c>
      <c r="E57" s="144"/>
      <c r="F57" s="61" t="s">
        <v>0</v>
      </c>
      <c r="H57" s="116" t="s">
        <v>30</v>
      </c>
      <c r="I57" s="146"/>
      <c r="J57" s="49" t="s">
        <v>0</v>
      </c>
      <c r="L57" s="116" t="s">
        <v>30</v>
      </c>
      <c r="M57" s="146"/>
      <c r="N57" s="49" t="s">
        <v>0</v>
      </c>
    </row>
    <row r="58" spans="2:15" ht="18.75" customHeight="1">
      <c r="B58" s="136" t="s">
        <v>24</v>
      </c>
      <c r="C58" s="62"/>
      <c r="E58" s="82"/>
      <c r="G58" s="77"/>
      <c r="H58" s="128"/>
      <c r="I58" s="93"/>
      <c r="J58" s="77"/>
      <c r="K58" s="77"/>
      <c r="L58" s="128"/>
      <c r="M58" s="93"/>
      <c r="N58" s="77"/>
    </row>
    <row r="59" spans="2:15">
      <c r="B59" s="49" t="s">
        <v>78</v>
      </c>
      <c r="C59" s="73"/>
      <c r="I59" s="50"/>
    </row>
    <row r="60" spans="2:15">
      <c r="B60" s="127" t="s">
        <v>57</v>
      </c>
      <c r="C60" s="73"/>
      <c r="D60" s="91" t="s">
        <v>31</v>
      </c>
      <c r="E60" s="144"/>
      <c r="F60" s="61" t="s">
        <v>0</v>
      </c>
      <c r="G60" s="71"/>
      <c r="H60" s="91" t="s">
        <v>31</v>
      </c>
      <c r="I60" s="146"/>
      <c r="J60" s="49" t="s">
        <v>0</v>
      </c>
      <c r="K60" s="71"/>
      <c r="L60" s="91" t="s">
        <v>31</v>
      </c>
      <c r="M60" s="146"/>
      <c r="N60" s="49" t="s">
        <v>0</v>
      </c>
    </row>
    <row r="61" spans="2:15">
      <c r="B61" s="136" t="s">
        <v>22</v>
      </c>
      <c r="C61" s="74"/>
      <c r="E61" s="82"/>
      <c r="H61" s="94"/>
      <c r="I61" s="83"/>
      <c r="N61" s="95"/>
      <c r="O61" s="83"/>
    </row>
    <row r="62" spans="2:15">
      <c r="B62" s="49" t="s">
        <v>79</v>
      </c>
      <c r="E62" s="129"/>
    </row>
    <row r="63" spans="2:15">
      <c r="B63" s="127" t="s">
        <v>58</v>
      </c>
      <c r="C63" s="51">
        <f>'資金繰り表 (製造原価あり)'!D5</f>
        <v>44317</v>
      </c>
      <c r="D63" s="70" t="s">
        <v>35</v>
      </c>
      <c r="E63" s="144"/>
      <c r="F63" s="61" t="s">
        <v>0</v>
      </c>
    </row>
  </sheetData>
  <mergeCells count="5">
    <mergeCell ref="L4:L10"/>
    <mergeCell ref="F12:F17"/>
    <mergeCell ref="F19:F24"/>
    <mergeCell ref="G55:H55"/>
    <mergeCell ref="K55:L55"/>
  </mergeCells>
  <phoneticPr fontId="2"/>
  <pageMargins left="0.7" right="0.7" top="0.75" bottom="0.75" header="0.3" footer="0.3"/>
  <pageSetup paperSize="8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S39"/>
  <sheetViews>
    <sheetView tabSelected="1" view="pageBreakPreview" zoomScale="80" zoomScaleNormal="100" zoomScaleSheetLayoutView="80" workbookViewId="0">
      <selection activeCell="B1" sqref="B1"/>
    </sheetView>
  </sheetViews>
  <sheetFormatPr defaultRowHeight="18.75"/>
  <cols>
    <col min="1" max="1" width="5.25" customWidth="1"/>
    <col min="2" max="2" width="17.625" style="2" customWidth="1"/>
    <col min="3" max="4" width="11.25" style="2" customWidth="1"/>
    <col min="5" max="10" width="11.25" customWidth="1"/>
    <col min="11" max="11" width="6.875" customWidth="1"/>
    <col min="12" max="12" width="17.625" style="2" customWidth="1"/>
    <col min="13" max="18" width="11.25" customWidth="1"/>
  </cols>
  <sheetData>
    <row r="1" spans="2:19" ht="30.75" thickBot="1">
      <c r="E1" s="171" t="s">
        <v>89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3" t="s">
        <v>7</v>
      </c>
      <c r="R1" s="140">
        <v>0.6</v>
      </c>
    </row>
    <row r="2" spans="2:19" s="5" customFormat="1">
      <c r="B2" s="4"/>
      <c r="C2" s="4"/>
      <c r="D2" s="4"/>
      <c r="Q2" s="4"/>
      <c r="R2" s="6"/>
    </row>
    <row r="3" spans="2:19">
      <c r="B3"/>
      <c r="C3"/>
      <c r="D3"/>
      <c r="E3" s="7"/>
      <c r="F3" s="7"/>
      <c r="G3" s="8"/>
      <c r="H3" s="7"/>
      <c r="I3" s="7"/>
      <c r="J3" s="7"/>
      <c r="K3" s="7"/>
      <c r="L3" s="7"/>
      <c r="M3" s="7"/>
      <c r="N3" s="7"/>
      <c r="O3" s="8"/>
      <c r="S3" s="2"/>
    </row>
    <row r="4" spans="2:19" s="11" customFormat="1" ht="22.5" customHeight="1">
      <c r="B4" s="172" t="s">
        <v>89</v>
      </c>
      <c r="C4" s="172"/>
      <c r="D4" s="172"/>
      <c r="E4" s="173"/>
      <c r="F4" s="173"/>
      <c r="G4" s="173"/>
      <c r="H4" s="9"/>
      <c r="I4" s="184" t="s">
        <v>2</v>
      </c>
      <c r="J4" s="184"/>
      <c r="K4" s="10"/>
      <c r="L4" s="174" t="s">
        <v>90</v>
      </c>
      <c r="M4" s="174"/>
      <c r="N4" s="174"/>
      <c r="O4" s="174"/>
    </row>
    <row r="5" spans="2:19" s="11" customFormat="1" ht="22.5" customHeight="1">
      <c r="B5" s="12"/>
      <c r="C5" s="13">
        <f>EDATE(E5,-2)</f>
        <v>44287</v>
      </c>
      <c r="D5" s="13">
        <f>EDATE(E5,-1)</f>
        <v>44317</v>
      </c>
      <c r="E5" s="13">
        <f>'資金繰り表データ入力（製造原価あり）'!C1</f>
        <v>44348</v>
      </c>
      <c r="F5" s="13">
        <f>EDATE(E5,1)</f>
        <v>44378</v>
      </c>
      <c r="G5" s="13">
        <f>EDATE(E5,2)</f>
        <v>44409</v>
      </c>
      <c r="H5" s="13">
        <f>EDATE(E5,3)</f>
        <v>44440</v>
      </c>
      <c r="I5" s="13">
        <f>EDATE(E5,4)</f>
        <v>44470</v>
      </c>
      <c r="J5" s="21">
        <f>EDATE(E5,5)</f>
        <v>44501</v>
      </c>
      <c r="L5" s="14"/>
      <c r="M5" s="13">
        <f t="shared" ref="M5:P5" si="0">E5</f>
        <v>44348</v>
      </c>
      <c r="N5" s="13">
        <f t="shared" si="0"/>
        <v>44378</v>
      </c>
      <c r="O5" s="13">
        <f t="shared" si="0"/>
        <v>44409</v>
      </c>
      <c r="P5" s="13">
        <f t="shared" si="0"/>
        <v>44440</v>
      </c>
      <c r="Q5" s="13">
        <f>I5</f>
        <v>44470</v>
      </c>
      <c r="R5" s="21">
        <f>J5</f>
        <v>44501</v>
      </c>
    </row>
    <row r="6" spans="2:19" s="11" customFormat="1" ht="22.5" customHeight="1">
      <c r="B6" s="15" t="s">
        <v>37</v>
      </c>
      <c r="C6" s="33">
        <f>C31-C30</f>
        <v>0</v>
      </c>
      <c r="D6" s="33">
        <f>D31-D30</f>
        <v>0</v>
      </c>
      <c r="E6" s="33">
        <f t="shared" ref="E6:J6" si="1">D31</f>
        <v>0</v>
      </c>
      <c r="F6" s="33">
        <f t="shared" si="1"/>
        <v>0</v>
      </c>
      <c r="G6" s="33">
        <f t="shared" si="1"/>
        <v>0</v>
      </c>
      <c r="H6" s="33">
        <f t="shared" si="1"/>
        <v>0</v>
      </c>
      <c r="I6" s="33">
        <f t="shared" si="1"/>
        <v>0</v>
      </c>
      <c r="J6" s="33">
        <f t="shared" si="1"/>
        <v>0</v>
      </c>
      <c r="K6" s="10"/>
      <c r="L6" s="16" t="str">
        <f>B6</f>
        <v>月初現預金残高</v>
      </c>
      <c r="M6" s="33">
        <f>E6</f>
        <v>0</v>
      </c>
      <c r="N6" s="33">
        <f>M31</f>
        <v>0</v>
      </c>
      <c r="O6" s="33">
        <f>N31</f>
        <v>0</v>
      </c>
      <c r="P6" s="32">
        <f>O31</f>
        <v>0</v>
      </c>
      <c r="Q6" s="32">
        <f>P31</f>
        <v>0</v>
      </c>
      <c r="R6" s="32">
        <f>Q31</f>
        <v>0</v>
      </c>
    </row>
    <row r="7" spans="2:19" s="11" customFormat="1" ht="22.5" customHeight="1">
      <c r="B7" s="17"/>
      <c r="C7" s="17"/>
      <c r="D7" s="17"/>
      <c r="E7" s="10"/>
      <c r="F7" s="10"/>
      <c r="G7" s="10"/>
      <c r="H7" s="9"/>
      <c r="I7" s="10"/>
      <c r="J7" s="10"/>
      <c r="K7" s="10"/>
      <c r="L7" s="18"/>
      <c r="M7" s="10"/>
      <c r="N7" s="10"/>
      <c r="O7" s="10"/>
    </row>
    <row r="8" spans="2:19" s="11" customFormat="1" ht="22.5" customHeight="1">
      <c r="B8" s="14"/>
      <c r="C8" s="13">
        <f>C5</f>
        <v>44287</v>
      </c>
      <c r="D8" s="13">
        <f t="shared" ref="D8:J8" si="2">D5</f>
        <v>44317</v>
      </c>
      <c r="E8" s="13">
        <f t="shared" si="2"/>
        <v>44348</v>
      </c>
      <c r="F8" s="13">
        <f t="shared" si="2"/>
        <v>44378</v>
      </c>
      <c r="G8" s="13">
        <f t="shared" si="2"/>
        <v>44409</v>
      </c>
      <c r="H8" s="13">
        <f t="shared" si="2"/>
        <v>44440</v>
      </c>
      <c r="I8" s="13">
        <f t="shared" si="2"/>
        <v>44470</v>
      </c>
      <c r="J8" s="13">
        <f t="shared" si="2"/>
        <v>44501</v>
      </c>
      <c r="L8" s="14"/>
      <c r="M8" s="13">
        <f t="shared" ref="M8:P8" si="3">E8</f>
        <v>44348</v>
      </c>
      <c r="N8" s="13">
        <f t="shared" si="3"/>
        <v>44378</v>
      </c>
      <c r="O8" s="13">
        <f t="shared" si="3"/>
        <v>44409</v>
      </c>
      <c r="P8" s="13">
        <f t="shared" si="3"/>
        <v>44440</v>
      </c>
      <c r="Q8" s="13">
        <f>I8</f>
        <v>44470</v>
      </c>
      <c r="R8" s="21">
        <f>J8</f>
        <v>44501</v>
      </c>
    </row>
    <row r="9" spans="2:19" s="11" customFormat="1" ht="22.5" customHeight="1">
      <c r="B9" s="15" t="s">
        <v>1</v>
      </c>
      <c r="C9" s="28">
        <f>'資金繰り表データ入力（製造原価あり）'!E3</f>
        <v>0</v>
      </c>
      <c r="D9" s="28">
        <f>'資金繰り表データ入力（製造原価あり）'!E4</f>
        <v>0</v>
      </c>
      <c r="E9" s="32">
        <f>'資金繰り表データ入力（製造原価あり）'!E5</f>
        <v>0</v>
      </c>
      <c r="F9" s="32">
        <f>'資金繰り表データ入力（製造原価あり）'!E6</f>
        <v>0</v>
      </c>
      <c r="G9" s="32">
        <f>'資金繰り表データ入力（製造原価あり）'!E7</f>
        <v>0</v>
      </c>
      <c r="H9" s="32">
        <f>'資金繰り表データ入力（製造原価あり）'!E8</f>
        <v>0</v>
      </c>
      <c r="I9" s="32">
        <f>'資金繰り表データ入力（製造原価あり）'!E9</f>
        <v>0</v>
      </c>
      <c r="J9" s="32">
        <f>'資金繰り表データ入力（製造原価あり）'!E10</f>
        <v>0</v>
      </c>
      <c r="L9" s="15" t="str">
        <f>B9</f>
        <v>売上</v>
      </c>
      <c r="M9" s="32">
        <f t="shared" ref="M9:R9" si="4">E9*$R$1</f>
        <v>0</v>
      </c>
      <c r="N9" s="32">
        <f>F9*$R$1</f>
        <v>0</v>
      </c>
      <c r="O9" s="32">
        <f t="shared" si="4"/>
        <v>0</v>
      </c>
      <c r="P9" s="32">
        <f t="shared" si="4"/>
        <v>0</v>
      </c>
      <c r="Q9" s="32">
        <f t="shared" si="4"/>
        <v>0</v>
      </c>
      <c r="R9" s="32">
        <f t="shared" si="4"/>
        <v>0</v>
      </c>
    </row>
    <row r="10" spans="2:19" s="11" customFormat="1" ht="22.5" customHeight="1">
      <c r="B10" s="15" t="s">
        <v>19</v>
      </c>
      <c r="C10" s="28">
        <f>'資金繰り表データ入力（製造原価あり）'!E27</f>
        <v>0</v>
      </c>
      <c r="D10" s="28">
        <f>'資金繰り表データ入力（製造原価あり）'!E28</f>
        <v>0</v>
      </c>
      <c r="E10" s="28">
        <f>'資金繰り表データ入力（製造原価あり）'!E29</f>
        <v>0</v>
      </c>
      <c r="F10" s="28">
        <f>'資金繰り表データ入力（製造原価あり）'!E30</f>
        <v>0</v>
      </c>
      <c r="G10" s="28">
        <f>'資金繰り表データ入力（製造原価あり）'!E31</f>
        <v>0</v>
      </c>
      <c r="H10" s="28">
        <f>'資金繰り表データ入力（製造原価あり）'!E32</f>
        <v>0</v>
      </c>
      <c r="I10" s="28">
        <f>'資金繰り表データ入力（製造原価あり）'!E33</f>
        <v>0</v>
      </c>
      <c r="J10" s="28">
        <f>'資金繰り表データ入力（製造原価あり）'!E34</f>
        <v>0</v>
      </c>
      <c r="L10" s="15" t="str">
        <f>B10</f>
        <v>その他収入</v>
      </c>
      <c r="M10" s="32">
        <f t="shared" ref="M10:R10" si="5">E10</f>
        <v>0</v>
      </c>
      <c r="N10" s="32">
        <f t="shared" si="5"/>
        <v>0</v>
      </c>
      <c r="O10" s="32">
        <f t="shared" si="5"/>
        <v>0</v>
      </c>
      <c r="P10" s="32">
        <f t="shared" si="5"/>
        <v>0</v>
      </c>
      <c r="Q10" s="32">
        <f t="shared" si="5"/>
        <v>0</v>
      </c>
      <c r="R10" s="32">
        <f t="shared" si="5"/>
        <v>0</v>
      </c>
    </row>
    <row r="11" spans="2:19" s="11" customFormat="1" ht="22.5" customHeight="1">
      <c r="B11" s="19" t="s">
        <v>20</v>
      </c>
      <c r="C11" s="29">
        <f>C10+'資金繰り表データ入力（製造原価あり）'!O3</f>
        <v>0</v>
      </c>
      <c r="D11" s="29">
        <f>D10+'資金繰り表データ入力（製造原価あり）'!O4</f>
        <v>0</v>
      </c>
      <c r="E11" s="30">
        <f>E10+'資金繰り表データ入力（製造原価あり）'!O5+E9*'資金繰り表データ入力（製造原価あり）'!D12</f>
        <v>0</v>
      </c>
      <c r="F11" s="30">
        <f>F10+'資金繰り表データ入力（製造原価あり）'!O6+E9*'資金繰り表データ入力（製造原価あり）'!D13+F9*'資金繰り表データ入力（製造原価あり）'!D12</f>
        <v>0</v>
      </c>
      <c r="G11" s="30">
        <f>G10+'資金繰り表データ入力（製造原価あり）'!O7+E9*'資金繰り表データ入力（製造原価あり）'!D14+F9*'資金繰り表データ入力（製造原価あり）'!D13+G9*'資金繰り表データ入力（製造原価あり）'!D12</f>
        <v>0</v>
      </c>
      <c r="H11" s="30">
        <f>H10+'資金繰り表データ入力（製造原価あり）'!O8+E9*'資金繰り表データ入力（製造原価あり）'!D15+F9*'資金繰り表データ入力（製造原価あり）'!D14+G9*'資金繰り表データ入力（製造原価あり）'!D13+H9*'資金繰り表データ入力（製造原価あり）'!D12</f>
        <v>0</v>
      </c>
      <c r="I11" s="30">
        <f>I10+'資金繰り表データ入力（製造原価あり）'!O9+E9*'資金繰り表データ入力（製造原価あり）'!D16+F9*'資金繰り表データ入力（製造原価あり）'!D15+G9*'資金繰り表データ入力（製造原価あり）'!D14+H9*'資金繰り表データ入力（製造原価あり）'!D13+I9*'資金繰り表データ入力（製造原価あり）'!D12</f>
        <v>0</v>
      </c>
      <c r="J11" s="30">
        <f>J10+'資金繰り表データ入力（製造原価あり）'!O10+E9*'資金繰り表データ入力（製造原価あり）'!D17+F9*'資金繰り表データ入力（製造原価あり）'!D16+G9*'資金繰り表データ入力（製造原価あり）'!D15+H9*'資金繰り表データ入力（製造原価あり）'!D14+I9*'資金繰り表データ入力（製造原価あり）'!D13+J9*'資金繰り表データ入力（製造原価あり）'!D12</f>
        <v>0</v>
      </c>
      <c r="L11" s="19" t="str">
        <f>B11</f>
        <v>経常収入</v>
      </c>
      <c r="M11" s="30">
        <f>M10+'資金繰り表データ入力（製造原価あり）'!O5+$R$1*(E9*'資金繰り表データ入力（製造原価あり）'!D12)</f>
        <v>0</v>
      </c>
      <c r="N11" s="30">
        <f>N10+'資金繰り表データ入力（製造原価あり）'!O6+$R$1*(E9*'資金繰り表データ入力（製造原価あり）'!D13+F9*'資金繰り表データ入力（製造原価あり）'!D12)</f>
        <v>0</v>
      </c>
      <c r="O11" s="30">
        <f>O10+'資金繰り表データ入力（製造原価あり）'!O7+$R$1*(E9*'資金繰り表データ入力（製造原価あり）'!D14+F9*'資金繰り表データ入力（製造原価あり）'!D13+G9*'資金繰り表データ入力（製造原価あり）'!D12)</f>
        <v>0</v>
      </c>
      <c r="P11" s="30">
        <f>P10+'資金繰り表データ入力（製造原価あり）'!O8+$R$1*(E9*'資金繰り表データ入力（製造原価あり）'!D15+F9*'資金繰り表データ入力（製造原価あり）'!D14+G9*'資金繰り表データ入力（製造原価あり）'!D13+H9*'資金繰り表データ入力（製造原価あり）'!D12)</f>
        <v>0</v>
      </c>
      <c r="Q11" s="30">
        <f>Q10+'資金繰り表データ入力（製造原価あり）'!O9+$R$1*(E9*'資金繰り表データ入力（製造原価あり）'!D16+F9*'資金繰り表データ入力（製造原価あり）'!D15+G9*'資金繰り表データ入力（製造原価あり）'!D14+H9*'資金繰り表データ入力（製造原価あり）'!D13+I9*'資金繰り表データ入力（製造原価あり）'!D12)</f>
        <v>0</v>
      </c>
      <c r="R11" s="30">
        <f>R10+'資金繰り表データ入力（製造原価あり）'!O10+$R$1*(E9*'資金繰り表データ入力（製造原価あり）'!D17+F9*'資金繰り表データ入力（製造原価あり）'!D16+G9*'資金繰り表データ入力（製造原価あり）'!D15+H9*'資金繰り表データ入力（製造原価あり）'!D14+I9*'資金繰り表データ入力（製造原価あり）'!D13+J9*'資金繰り表データ入力（製造原価あり）'!D12)</f>
        <v>0</v>
      </c>
    </row>
    <row r="12" spans="2:19" s="11" customFormat="1" ht="22.5" customHeight="1">
      <c r="B12" s="17"/>
      <c r="C12" s="17"/>
      <c r="D12" s="17"/>
      <c r="E12" s="20"/>
      <c r="F12" s="20"/>
      <c r="G12" s="20"/>
      <c r="H12" s="20"/>
      <c r="I12" s="20"/>
      <c r="J12" s="20"/>
      <c r="L12" s="17"/>
    </row>
    <row r="13" spans="2:19" s="11" customFormat="1" ht="22.5" customHeight="1">
      <c r="B13" s="14"/>
      <c r="C13" s="13">
        <f>C5</f>
        <v>44287</v>
      </c>
      <c r="D13" s="13">
        <f t="shared" ref="D13:J13" si="6">D5</f>
        <v>44317</v>
      </c>
      <c r="E13" s="13">
        <f t="shared" si="6"/>
        <v>44348</v>
      </c>
      <c r="F13" s="13">
        <f t="shared" si="6"/>
        <v>44378</v>
      </c>
      <c r="G13" s="13">
        <f t="shared" si="6"/>
        <v>44409</v>
      </c>
      <c r="H13" s="13">
        <f t="shared" si="6"/>
        <v>44440</v>
      </c>
      <c r="I13" s="13">
        <f t="shared" si="6"/>
        <v>44470</v>
      </c>
      <c r="J13" s="13">
        <f t="shared" si="6"/>
        <v>44501</v>
      </c>
      <c r="L13" s="14"/>
      <c r="M13" s="13">
        <f t="shared" ref="M13:P13" si="7">E13</f>
        <v>44348</v>
      </c>
      <c r="N13" s="13">
        <f t="shared" si="7"/>
        <v>44378</v>
      </c>
      <c r="O13" s="13">
        <f t="shared" si="7"/>
        <v>44409</v>
      </c>
      <c r="P13" s="13">
        <f t="shared" si="7"/>
        <v>44440</v>
      </c>
      <c r="Q13" s="13">
        <f>I13</f>
        <v>44470</v>
      </c>
      <c r="R13" s="21">
        <f>J13</f>
        <v>44501</v>
      </c>
    </row>
    <row r="14" spans="2:19" s="11" customFormat="1" ht="22.5" customHeight="1">
      <c r="B14" s="15" t="s">
        <v>6</v>
      </c>
      <c r="C14" s="28">
        <f>'資金繰り表データ入力（製造原価あり）'!I3</f>
        <v>0</v>
      </c>
      <c r="D14" s="28">
        <f>'資金繰り表データ入力（製造原価あり）'!I4</f>
        <v>0</v>
      </c>
      <c r="E14" s="32">
        <f>'資金繰り表データ入力（製造原価あり）'!I5</f>
        <v>0</v>
      </c>
      <c r="F14" s="32">
        <f>'資金繰り表データ入力（製造原価あり）'!I6</f>
        <v>0</v>
      </c>
      <c r="G14" s="32">
        <f>'資金繰り表データ入力（製造原価あり）'!I7</f>
        <v>0</v>
      </c>
      <c r="H14" s="32">
        <f>'資金繰り表データ入力（製造原価あり）'!I8</f>
        <v>0</v>
      </c>
      <c r="I14" s="32">
        <f>'資金繰り表データ入力（製造原価あり）'!I9</f>
        <v>0</v>
      </c>
      <c r="J14" s="32">
        <f>'資金繰り表データ入力（製造原価あり）'!I10</f>
        <v>0</v>
      </c>
      <c r="L14" s="15" t="str">
        <f>B14</f>
        <v>仕入</v>
      </c>
      <c r="M14" s="32">
        <f t="shared" ref="M14:R14" si="8">E14*$R$1</f>
        <v>0</v>
      </c>
      <c r="N14" s="32">
        <f t="shared" si="8"/>
        <v>0</v>
      </c>
      <c r="O14" s="32">
        <f t="shared" si="8"/>
        <v>0</v>
      </c>
      <c r="P14" s="32">
        <f t="shared" si="8"/>
        <v>0</v>
      </c>
      <c r="Q14" s="32">
        <f t="shared" si="8"/>
        <v>0</v>
      </c>
      <c r="R14" s="32">
        <f t="shared" si="8"/>
        <v>0</v>
      </c>
    </row>
    <row r="15" spans="2:19" s="11" customFormat="1" ht="22.5" customHeight="1">
      <c r="B15" s="19" t="s">
        <v>9</v>
      </c>
      <c r="C15" s="29">
        <f>'資金繰り表データ入力（製造原価あり）'!S3</f>
        <v>0</v>
      </c>
      <c r="D15" s="29">
        <f>'資金繰り表データ入力（製造原価あり）'!S4</f>
        <v>0</v>
      </c>
      <c r="E15" s="30">
        <f>'資金繰り表データ入力（製造原価あり）'!S5+E14*'資金繰り表データ入力（製造原価あり）'!D19</f>
        <v>0</v>
      </c>
      <c r="F15" s="30">
        <f>'資金繰り表データ入力（製造原価あり）'!S6+E14*'資金繰り表データ入力（製造原価あり）'!D20+F14*'資金繰り表データ入力（製造原価あり）'!D19</f>
        <v>0</v>
      </c>
      <c r="G15" s="30">
        <f>'資金繰り表データ入力（製造原価あり）'!S7+E14*'資金繰り表データ入力（製造原価あり）'!D21+F14*'資金繰り表データ入力（製造原価あり）'!D20+G14*'資金繰り表データ入力（製造原価あり）'!D19</f>
        <v>0</v>
      </c>
      <c r="H15" s="30">
        <f>'資金繰り表データ入力（製造原価あり）'!S8+E14*'資金繰り表データ入力（製造原価あり）'!D22+F14*'資金繰り表データ入力（製造原価あり）'!D21+G14*'資金繰り表データ入力（製造原価あり）'!D20+H14*'資金繰り表データ入力（製造原価あり）'!D19</f>
        <v>0</v>
      </c>
      <c r="I15" s="30">
        <f>'資金繰り表データ入力（製造原価あり）'!S9+E14*'資金繰り表データ入力（製造原価あり）'!D23+F14*'資金繰り表データ入力（製造原価あり）'!D22+G14*'資金繰り表データ入力（製造原価あり）'!D21+H14*'資金繰り表データ入力（製造原価あり）'!D20+I14*'資金繰り表データ入力（製造原価あり）'!D19</f>
        <v>0</v>
      </c>
      <c r="J15" s="30">
        <f>'資金繰り表データ入力（製造原価あり）'!S10+E14*'資金繰り表データ入力（製造原価あり）'!D24+F14*'資金繰り表データ入力（製造原価あり）'!D23+G14*'資金繰り表データ入力（製造原価あり）'!D22+H14*'資金繰り表データ入力（製造原価あり）'!D21+I14*'資金繰り表データ入力（製造原価あり）'!D20+J14*'資金繰り表データ入力（製造原価あり）'!D19</f>
        <v>0</v>
      </c>
      <c r="L15" s="19" t="str">
        <f>B15</f>
        <v>仕入支払</v>
      </c>
      <c r="M15" s="30">
        <f>'資金繰り表データ入力（製造原価あり）'!S5+$R$1*(E14*'資金繰り表データ入力（製造原価あり）'!D19)</f>
        <v>0</v>
      </c>
      <c r="N15" s="30">
        <f>'資金繰り表データ入力（製造原価あり）'!S6+$R$1*(E14*'資金繰り表データ入力（製造原価あり）'!D20+F14*'資金繰り表データ入力（製造原価あり）'!D19)</f>
        <v>0</v>
      </c>
      <c r="O15" s="30">
        <f>'資金繰り表データ入力（製造原価あり）'!S7+$R$1*(E14*'資金繰り表データ入力（製造原価あり）'!D21+F14*'資金繰り表データ入力（製造原価あり）'!D20+G14*'資金繰り表データ入力（製造原価あり）'!D19)</f>
        <v>0</v>
      </c>
      <c r="P15" s="30">
        <f>'資金繰り表データ入力（製造原価あり）'!S8+$R$1*(E14*'資金繰り表データ入力（製造原価あり）'!D22+F14*'資金繰り表データ入力（製造原価あり）'!D21+G14*'資金繰り表データ入力（製造原価あり）'!D20+H14*'資金繰り表データ入力（製造原価あり）'!D19)</f>
        <v>0</v>
      </c>
      <c r="Q15" s="30">
        <f>'資金繰り表データ入力（製造原価あり）'!S9+$R$1*(E14*'資金繰り表データ入力（製造原価あり）'!D23+F14*'資金繰り表データ入力（製造原価あり）'!D22+G14*'資金繰り表データ入力（製造原価あり）'!D21+H14*'資金繰り表データ入力（製造原価あり）'!D20+I14*'資金繰り表データ入力（製造原価あり）'!D19)</f>
        <v>0</v>
      </c>
      <c r="R15" s="30">
        <f>'資金繰り表データ入力（製造原価あり）'!S10+$R$1*(E14*'資金繰り表データ入力（製造原価あり）'!D24+F14*'資金繰り表データ入力（製造原価あり）'!D23+G14*'資金繰り表データ入力（製造原価あり）'!D22+H14*'資金繰り表データ入力（製造原価あり）'!D21+I14*'資金繰り表データ入力（製造原価あり）'!D20+J14*'資金繰り表データ入力（製造原価あり）'!D19)</f>
        <v>0</v>
      </c>
    </row>
    <row r="16" spans="2:19" s="11" customFormat="1" ht="22.5" customHeight="1">
      <c r="B16" s="35"/>
      <c r="C16" s="36"/>
      <c r="D16" s="36"/>
      <c r="E16" s="37"/>
      <c r="F16" s="37"/>
      <c r="G16" s="37"/>
      <c r="H16" s="37"/>
      <c r="I16" s="37"/>
      <c r="J16" s="37"/>
      <c r="K16" s="38"/>
      <c r="L16" s="35"/>
      <c r="M16" s="37"/>
      <c r="N16" s="37"/>
      <c r="O16" s="37"/>
      <c r="P16" s="37"/>
      <c r="Q16" s="37"/>
      <c r="R16" s="37"/>
    </row>
    <row r="17" spans="2:18" s="11" customFormat="1" ht="22.5" customHeight="1">
      <c r="B17" s="39" t="s">
        <v>3</v>
      </c>
      <c r="C17" s="40">
        <f>'資金繰り表データ入力（製造原価あり）'!E37</f>
        <v>0</v>
      </c>
      <c r="D17" s="40">
        <f>'資金繰り表データ入力（製造原価あり）'!E38</f>
        <v>0</v>
      </c>
      <c r="E17" s="40">
        <f>'資金繰り表データ入力（製造原価あり）'!E39</f>
        <v>0</v>
      </c>
      <c r="F17" s="40">
        <f>'資金繰り表データ入力（製造原価あり）'!E40</f>
        <v>0</v>
      </c>
      <c r="G17" s="40">
        <f>'資金繰り表データ入力（製造原価あり）'!E41</f>
        <v>0</v>
      </c>
      <c r="H17" s="40">
        <f>'資金繰り表データ入力（製造原価あり）'!E42</f>
        <v>0</v>
      </c>
      <c r="I17" s="40">
        <f>'資金繰り表データ入力（製造原価あり）'!E43</f>
        <v>0</v>
      </c>
      <c r="J17" s="40">
        <f>'資金繰り表データ入力（製造原価あり）'!E44</f>
        <v>0</v>
      </c>
      <c r="K17" s="38"/>
      <c r="L17" s="39" t="str">
        <f>B17</f>
        <v>外注費</v>
      </c>
      <c r="M17" s="44">
        <f t="shared" ref="M17:R22" si="9">E17</f>
        <v>0</v>
      </c>
      <c r="N17" s="44">
        <f t="shared" si="9"/>
        <v>0</v>
      </c>
      <c r="O17" s="44">
        <f t="shared" si="9"/>
        <v>0</v>
      </c>
      <c r="P17" s="44">
        <f t="shared" si="9"/>
        <v>0</v>
      </c>
      <c r="Q17" s="44">
        <f t="shared" si="9"/>
        <v>0</v>
      </c>
      <c r="R17" s="44">
        <f t="shared" si="9"/>
        <v>0</v>
      </c>
    </row>
    <row r="18" spans="2:18" s="11" customFormat="1" ht="22.5" customHeight="1">
      <c r="B18" s="15" t="s">
        <v>5</v>
      </c>
      <c r="C18" s="28">
        <f>'資金繰り表データ入力（製造原価あり）'!I37</f>
        <v>0</v>
      </c>
      <c r="D18" s="28">
        <f>'資金繰り表データ入力（製造原価あり）'!I38</f>
        <v>0</v>
      </c>
      <c r="E18" s="28">
        <f>'資金繰り表データ入力（製造原価あり）'!I39</f>
        <v>0</v>
      </c>
      <c r="F18" s="28">
        <f>'資金繰り表データ入力（製造原価あり）'!I40</f>
        <v>0</v>
      </c>
      <c r="G18" s="28">
        <f>'資金繰り表データ入力（製造原価あり）'!I41</f>
        <v>0</v>
      </c>
      <c r="H18" s="28">
        <f>'資金繰り表データ入力（製造原価あり）'!I42</f>
        <v>0</v>
      </c>
      <c r="I18" s="28">
        <f>'資金繰り表データ入力（製造原価あり）'!I43</f>
        <v>0</v>
      </c>
      <c r="J18" s="28">
        <f>'資金繰り表データ入力（製造原価あり）'!I44</f>
        <v>0</v>
      </c>
      <c r="L18" s="39" t="str">
        <f>B18</f>
        <v>労務費</v>
      </c>
      <c r="M18" s="44">
        <f t="shared" si="9"/>
        <v>0</v>
      </c>
      <c r="N18" s="44">
        <f t="shared" si="9"/>
        <v>0</v>
      </c>
      <c r="O18" s="44">
        <f t="shared" si="9"/>
        <v>0</v>
      </c>
      <c r="P18" s="44">
        <f t="shared" si="9"/>
        <v>0</v>
      </c>
      <c r="Q18" s="44">
        <f t="shared" si="9"/>
        <v>0</v>
      </c>
      <c r="R18" s="44">
        <f t="shared" si="9"/>
        <v>0</v>
      </c>
    </row>
    <row r="19" spans="2:18" s="11" customFormat="1" ht="22.5" customHeight="1">
      <c r="B19" s="15" t="s">
        <v>10</v>
      </c>
      <c r="C19" s="28">
        <f>'資金繰り表データ入力（製造原価あり）'!M47</f>
        <v>0</v>
      </c>
      <c r="D19" s="28">
        <f>'資金繰り表データ入力（製造原価あり）'!I47</f>
        <v>0</v>
      </c>
      <c r="E19" s="32">
        <f>'資金繰り表データ入力（製造原価あり）'!E47</f>
        <v>0</v>
      </c>
      <c r="F19" s="32">
        <f>E19</f>
        <v>0</v>
      </c>
      <c r="G19" s="32">
        <f>F19</f>
        <v>0</v>
      </c>
      <c r="H19" s="32">
        <f t="shared" ref="H19:J19" si="10">G19</f>
        <v>0</v>
      </c>
      <c r="I19" s="32">
        <f t="shared" si="10"/>
        <v>0</v>
      </c>
      <c r="J19" s="32">
        <f t="shared" si="10"/>
        <v>0</v>
      </c>
      <c r="L19" s="15" t="str">
        <f t="shared" ref="L19:L31" si="11">B19</f>
        <v>人件費</v>
      </c>
      <c r="M19" s="32">
        <f>E19</f>
        <v>0</v>
      </c>
      <c r="N19" s="32">
        <f>F19</f>
        <v>0</v>
      </c>
      <c r="O19" s="32">
        <f t="shared" si="9"/>
        <v>0</v>
      </c>
      <c r="P19" s="32">
        <f t="shared" si="9"/>
        <v>0</v>
      </c>
      <c r="Q19" s="32">
        <f t="shared" si="9"/>
        <v>0</v>
      </c>
      <c r="R19" s="32">
        <f t="shared" si="9"/>
        <v>0</v>
      </c>
    </row>
    <row r="20" spans="2:18" s="11" customFormat="1" ht="22.5" customHeight="1">
      <c r="B20" s="15" t="s">
        <v>94</v>
      </c>
      <c r="C20" s="28">
        <f>'資金繰り表データ入力（製造原価あり）'!M48</f>
        <v>0</v>
      </c>
      <c r="D20" s="28">
        <f>'資金繰り表データ入力（製造原価あり）'!I48</f>
        <v>0</v>
      </c>
      <c r="E20" s="32">
        <f>'資金繰り表データ入力（製造原価あり）'!E48</f>
        <v>0</v>
      </c>
      <c r="F20" s="32">
        <f t="shared" ref="F20:J22" si="12">E20</f>
        <v>0</v>
      </c>
      <c r="G20" s="32">
        <f t="shared" si="12"/>
        <v>0</v>
      </c>
      <c r="H20" s="32">
        <f t="shared" si="12"/>
        <v>0</v>
      </c>
      <c r="I20" s="32">
        <f t="shared" si="12"/>
        <v>0</v>
      </c>
      <c r="J20" s="32">
        <f t="shared" si="12"/>
        <v>0</v>
      </c>
      <c r="L20" s="15" t="str">
        <f t="shared" si="11"/>
        <v>営業経費等</v>
      </c>
      <c r="M20" s="32">
        <f>E20</f>
        <v>0</v>
      </c>
      <c r="N20" s="32">
        <f t="shared" ref="N20:N22" si="13">F20</f>
        <v>0</v>
      </c>
      <c r="O20" s="32">
        <f t="shared" si="9"/>
        <v>0</v>
      </c>
      <c r="P20" s="32">
        <f t="shared" si="9"/>
        <v>0</v>
      </c>
      <c r="Q20" s="32">
        <f t="shared" si="9"/>
        <v>0</v>
      </c>
      <c r="R20" s="32">
        <f t="shared" si="9"/>
        <v>0</v>
      </c>
    </row>
    <row r="21" spans="2:18" s="11" customFormat="1" ht="22.5" customHeight="1">
      <c r="B21" s="15" t="s">
        <v>12</v>
      </c>
      <c r="C21" s="28">
        <f>'資金繰り表データ入力（製造原価あり）'!M55</f>
        <v>0</v>
      </c>
      <c r="D21" s="28">
        <f>'資金繰り表データ入力（製造原価あり）'!I55</f>
        <v>0</v>
      </c>
      <c r="E21" s="32">
        <f>'資金繰り表データ入力（製造原価あり）'!E55</f>
        <v>0</v>
      </c>
      <c r="F21" s="32">
        <f t="shared" si="12"/>
        <v>0</v>
      </c>
      <c r="G21" s="32">
        <f t="shared" si="12"/>
        <v>0</v>
      </c>
      <c r="H21" s="32">
        <f t="shared" si="12"/>
        <v>0</v>
      </c>
      <c r="I21" s="32">
        <f t="shared" si="12"/>
        <v>0</v>
      </c>
      <c r="J21" s="32">
        <f t="shared" si="12"/>
        <v>0</v>
      </c>
      <c r="L21" s="15" t="str">
        <f t="shared" si="11"/>
        <v>税金・社会保険料</v>
      </c>
      <c r="M21" s="32">
        <f t="shared" ref="M21:M22" si="14">E21</f>
        <v>0</v>
      </c>
      <c r="N21" s="32">
        <f t="shared" si="13"/>
        <v>0</v>
      </c>
      <c r="O21" s="32">
        <f t="shared" si="9"/>
        <v>0</v>
      </c>
      <c r="P21" s="32">
        <f t="shared" si="9"/>
        <v>0</v>
      </c>
      <c r="Q21" s="32">
        <f t="shared" si="9"/>
        <v>0</v>
      </c>
      <c r="R21" s="32">
        <f t="shared" si="9"/>
        <v>0</v>
      </c>
    </row>
    <row r="22" spans="2:18" s="11" customFormat="1" ht="22.5" customHeight="1">
      <c r="B22" s="15" t="s">
        <v>96</v>
      </c>
      <c r="C22" s="28">
        <f>'資金繰り表データ入力（製造原価あり）'!M57</f>
        <v>0</v>
      </c>
      <c r="D22" s="28">
        <f>'資金繰り表データ入力（製造原価あり）'!I57</f>
        <v>0</v>
      </c>
      <c r="E22" s="32">
        <f>'資金繰り表データ入力（製造原価あり）'!E57</f>
        <v>0</v>
      </c>
      <c r="F22" s="32">
        <f t="shared" si="12"/>
        <v>0</v>
      </c>
      <c r="G22" s="32">
        <f t="shared" si="12"/>
        <v>0</v>
      </c>
      <c r="H22" s="32">
        <f t="shared" si="12"/>
        <v>0</v>
      </c>
      <c r="I22" s="32">
        <f t="shared" si="12"/>
        <v>0</v>
      </c>
      <c r="J22" s="32">
        <f t="shared" si="12"/>
        <v>0</v>
      </c>
      <c r="L22" s="15" t="str">
        <f t="shared" si="11"/>
        <v>その他支出</v>
      </c>
      <c r="M22" s="32">
        <f t="shared" si="14"/>
        <v>0</v>
      </c>
      <c r="N22" s="32">
        <f t="shared" si="13"/>
        <v>0</v>
      </c>
      <c r="O22" s="32">
        <f t="shared" si="9"/>
        <v>0</v>
      </c>
      <c r="P22" s="32">
        <f t="shared" si="9"/>
        <v>0</v>
      </c>
      <c r="Q22" s="32">
        <f t="shared" si="9"/>
        <v>0</v>
      </c>
      <c r="R22" s="32">
        <f t="shared" si="9"/>
        <v>0</v>
      </c>
    </row>
    <row r="23" spans="2:18" s="11" customFormat="1" ht="22.5" customHeight="1">
      <c r="B23" s="19" t="s">
        <v>16</v>
      </c>
      <c r="C23" s="30">
        <f>C15+SUM(C17:C22)</f>
        <v>0</v>
      </c>
      <c r="D23" s="30">
        <f t="shared" ref="D23:J23" si="15">D15+SUM(D17:D22)</f>
        <v>0</v>
      </c>
      <c r="E23" s="30">
        <f t="shared" si="15"/>
        <v>0</v>
      </c>
      <c r="F23" s="30">
        <f t="shared" si="15"/>
        <v>0</v>
      </c>
      <c r="G23" s="30">
        <f t="shared" si="15"/>
        <v>0</v>
      </c>
      <c r="H23" s="30">
        <f t="shared" si="15"/>
        <v>0</v>
      </c>
      <c r="I23" s="30">
        <f t="shared" si="15"/>
        <v>0</v>
      </c>
      <c r="J23" s="30">
        <f t="shared" si="15"/>
        <v>0</v>
      </c>
      <c r="L23" s="19" t="str">
        <f t="shared" si="11"/>
        <v>経常支出</v>
      </c>
      <c r="M23" s="30">
        <f>M15+SUM(M17:M22)</f>
        <v>0</v>
      </c>
      <c r="N23" s="30">
        <f t="shared" ref="N23:R23" si="16">N15+SUM(N17:N22)</f>
        <v>0</v>
      </c>
      <c r="O23" s="30">
        <f t="shared" si="16"/>
        <v>0</v>
      </c>
      <c r="P23" s="30">
        <f t="shared" si="16"/>
        <v>0</v>
      </c>
      <c r="Q23" s="30">
        <f t="shared" si="16"/>
        <v>0</v>
      </c>
      <c r="R23" s="30">
        <f t="shared" si="16"/>
        <v>0</v>
      </c>
    </row>
    <row r="24" spans="2:18" s="11" customFormat="1" ht="22.5" customHeight="1">
      <c r="B24" s="19" t="s">
        <v>15</v>
      </c>
      <c r="C24" s="30">
        <f t="shared" ref="C24:J24" si="17">C11-C23</f>
        <v>0</v>
      </c>
      <c r="D24" s="30">
        <f t="shared" si="17"/>
        <v>0</v>
      </c>
      <c r="E24" s="30">
        <f t="shared" si="17"/>
        <v>0</v>
      </c>
      <c r="F24" s="30">
        <f t="shared" si="17"/>
        <v>0</v>
      </c>
      <c r="G24" s="30">
        <f t="shared" si="17"/>
        <v>0</v>
      </c>
      <c r="H24" s="30">
        <f t="shared" si="17"/>
        <v>0</v>
      </c>
      <c r="I24" s="30">
        <f t="shared" si="17"/>
        <v>0</v>
      </c>
      <c r="J24" s="30">
        <f t="shared" si="17"/>
        <v>0</v>
      </c>
      <c r="L24" s="19" t="str">
        <f t="shared" si="11"/>
        <v>経常収支</v>
      </c>
      <c r="M24" s="30">
        <f t="shared" ref="M24:R24" si="18">M11-M23</f>
        <v>0</v>
      </c>
      <c r="N24" s="30">
        <f t="shared" si="18"/>
        <v>0</v>
      </c>
      <c r="O24" s="30">
        <f t="shared" si="18"/>
        <v>0</v>
      </c>
      <c r="P24" s="30">
        <f t="shared" si="18"/>
        <v>0</v>
      </c>
      <c r="Q24" s="30">
        <f t="shared" si="18"/>
        <v>0</v>
      </c>
      <c r="R24" s="30">
        <f t="shared" si="18"/>
        <v>0</v>
      </c>
    </row>
    <row r="25" spans="2:18" s="11" customFormat="1" ht="22.5" customHeight="1">
      <c r="B25" s="41"/>
      <c r="C25" s="42"/>
      <c r="D25" s="42"/>
      <c r="E25" s="42"/>
      <c r="F25" s="42"/>
      <c r="G25" s="42"/>
      <c r="H25" s="42"/>
      <c r="I25" s="42"/>
      <c r="J25" s="42"/>
      <c r="K25" s="43"/>
      <c r="L25" s="41"/>
      <c r="M25" s="42"/>
      <c r="N25" s="42"/>
      <c r="O25" s="42"/>
      <c r="P25" s="42"/>
      <c r="Q25" s="42"/>
      <c r="R25" s="42"/>
    </row>
    <row r="26" spans="2:18" s="11" customFormat="1" ht="22.5" customHeight="1">
      <c r="B26" s="15" t="s">
        <v>14</v>
      </c>
      <c r="C26" s="138"/>
      <c r="D26" s="138"/>
      <c r="E26" s="139"/>
      <c r="F26" s="139"/>
      <c r="G26" s="139"/>
      <c r="H26" s="139"/>
      <c r="I26" s="139"/>
      <c r="J26" s="139"/>
      <c r="L26" s="15" t="str">
        <f t="shared" si="11"/>
        <v>借入金調達</v>
      </c>
      <c r="M26" s="32">
        <f>E26</f>
        <v>0</v>
      </c>
      <c r="N26" s="32">
        <f t="shared" ref="N26:R27" si="19">F26</f>
        <v>0</v>
      </c>
      <c r="O26" s="32">
        <f t="shared" si="19"/>
        <v>0</v>
      </c>
      <c r="P26" s="32">
        <f t="shared" si="19"/>
        <v>0</v>
      </c>
      <c r="Q26" s="32">
        <f t="shared" si="19"/>
        <v>0</v>
      </c>
      <c r="R26" s="32">
        <f t="shared" si="19"/>
        <v>0</v>
      </c>
    </row>
    <row r="27" spans="2:18" s="11" customFormat="1" ht="22.5" customHeight="1">
      <c r="B27" s="15" t="s">
        <v>11</v>
      </c>
      <c r="C27" s="28">
        <f>'資金繰り表データ入力（製造原価あり）'!M60</f>
        <v>0</v>
      </c>
      <c r="D27" s="28">
        <f>'資金繰り表データ入力（製造原価あり）'!I60</f>
        <v>0</v>
      </c>
      <c r="E27" s="28">
        <f>'資金繰り表データ入力（製造原価あり）'!E60</f>
        <v>0</v>
      </c>
      <c r="F27" s="28">
        <f t="shared" ref="F27:I27" si="20">E27</f>
        <v>0</v>
      </c>
      <c r="G27" s="28">
        <f t="shared" si="20"/>
        <v>0</v>
      </c>
      <c r="H27" s="28">
        <f t="shared" si="20"/>
        <v>0</v>
      </c>
      <c r="I27" s="28">
        <f t="shared" si="20"/>
        <v>0</v>
      </c>
      <c r="J27" s="28">
        <f>I27</f>
        <v>0</v>
      </c>
      <c r="L27" s="15" t="str">
        <f t="shared" si="11"/>
        <v>借入金返済</v>
      </c>
      <c r="M27" s="32">
        <f>E27</f>
        <v>0</v>
      </c>
      <c r="N27" s="32">
        <f t="shared" si="19"/>
        <v>0</v>
      </c>
      <c r="O27" s="32">
        <f t="shared" si="19"/>
        <v>0</v>
      </c>
      <c r="P27" s="32">
        <f t="shared" si="19"/>
        <v>0</v>
      </c>
      <c r="Q27" s="32">
        <f t="shared" si="19"/>
        <v>0</v>
      </c>
      <c r="R27" s="32">
        <f t="shared" si="19"/>
        <v>0</v>
      </c>
    </row>
    <row r="28" spans="2:18" s="11" customFormat="1" ht="22.5" customHeight="1">
      <c r="B28" s="15" t="s">
        <v>18</v>
      </c>
      <c r="C28" s="138"/>
      <c r="D28" s="138"/>
      <c r="E28" s="139"/>
      <c r="F28" s="139"/>
      <c r="G28" s="139"/>
      <c r="H28" s="139"/>
      <c r="I28" s="139"/>
      <c r="J28" s="139"/>
      <c r="L28" s="15" t="str">
        <f t="shared" si="11"/>
        <v>設備投資</v>
      </c>
      <c r="M28" s="32">
        <f>E28</f>
        <v>0</v>
      </c>
      <c r="N28" s="32">
        <f>F28</f>
        <v>0</v>
      </c>
      <c r="O28" s="32">
        <f>G28</f>
        <v>0</v>
      </c>
      <c r="P28" s="32">
        <f>H28</f>
        <v>0</v>
      </c>
      <c r="Q28" s="32">
        <f>I28</f>
        <v>0</v>
      </c>
      <c r="R28" s="32">
        <f>J28</f>
        <v>0</v>
      </c>
    </row>
    <row r="29" spans="2:18" s="11" customFormat="1" ht="22.5" customHeight="1">
      <c r="B29" s="19" t="s">
        <v>21</v>
      </c>
      <c r="C29" s="31">
        <f>C26-C27+C28</f>
        <v>0</v>
      </c>
      <c r="D29" s="31">
        <f>D26-D27+D28</f>
        <v>0</v>
      </c>
      <c r="E29" s="31">
        <f t="shared" ref="E29:J29" si="21">E26-E27+E28</f>
        <v>0</v>
      </c>
      <c r="F29" s="31">
        <f t="shared" si="21"/>
        <v>0</v>
      </c>
      <c r="G29" s="31">
        <f t="shared" si="21"/>
        <v>0</v>
      </c>
      <c r="H29" s="31">
        <f t="shared" si="21"/>
        <v>0</v>
      </c>
      <c r="I29" s="31">
        <f t="shared" si="21"/>
        <v>0</v>
      </c>
      <c r="J29" s="31">
        <f t="shared" si="21"/>
        <v>0</v>
      </c>
      <c r="L29" s="19" t="str">
        <f t="shared" si="11"/>
        <v>財務収支他</v>
      </c>
      <c r="M29" s="31">
        <f>M26-M27+M28</f>
        <v>0</v>
      </c>
      <c r="N29" s="31">
        <f t="shared" ref="N29:R29" si="22">N26-N27+N28</f>
        <v>0</v>
      </c>
      <c r="O29" s="31">
        <f t="shared" si="22"/>
        <v>0</v>
      </c>
      <c r="P29" s="31">
        <f t="shared" si="22"/>
        <v>0</v>
      </c>
      <c r="Q29" s="31">
        <f t="shared" si="22"/>
        <v>0</v>
      </c>
      <c r="R29" s="31">
        <f t="shared" si="22"/>
        <v>0</v>
      </c>
    </row>
    <row r="30" spans="2:18" s="11" customFormat="1" ht="22.5" customHeight="1">
      <c r="B30" s="19" t="s">
        <v>13</v>
      </c>
      <c r="C30" s="31">
        <f t="shared" ref="C30:J30" si="23">C24+C29</f>
        <v>0</v>
      </c>
      <c r="D30" s="31">
        <f>D24+D29</f>
        <v>0</v>
      </c>
      <c r="E30" s="31">
        <f t="shared" si="23"/>
        <v>0</v>
      </c>
      <c r="F30" s="31">
        <f t="shared" si="23"/>
        <v>0</v>
      </c>
      <c r="G30" s="31">
        <f t="shared" si="23"/>
        <v>0</v>
      </c>
      <c r="H30" s="31">
        <f t="shared" si="23"/>
        <v>0</v>
      </c>
      <c r="I30" s="31">
        <f t="shared" si="23"/>
        <v>0</v>
      </c>
      <c r="J30" s="31">
        <f t="shared" si="23"/>
        <v>0</v>
      </c>
      <c r="L30" s="19" t="str">
        <f t="shared" si="11"/>
        <v>当月収支</v>
      </c>
      <c r="M30" s="31">
        <f t="shared" ref="M30:Q30" si="24">M24+M29</f>
        <v>0</v>
      </c>
      <c r="N30" s="31">
        <f t="shared" si="24"/>
        <v>0</v>
      </c>
      <c r="O30" s="31">
        <f t="shared" si="24"/>
        <v>0</v>
      </c>
      <c r="P30" s="31">
        <f t="shared" si="24"/>
        <v>0</v>
      </c>
      <c r="Q30" s="31">
        <f t="shared" si="24"/>
        <v>0</v>
      </c>
      <c r="R30" s="31">
        <f>R24+R29</f>
        <v>0</v>
      </c>
    </row>
    <row r="31" spans="2:18" s="11" customFormat="1" ht="22.5" customHeight="1">
      <c r="B31" s="151" t="s">
        <v>38</v>
      </c>
      <c r="C31" s="152">
        <f>D6</f>
        <v>0</v>
      </c>
      <c r="D31" s="152">
        <f>'資金繰り表データ入力（製造原価あり）'!E63</f>
        <v>0</v>
      </c>
      <c r="E31" s="152">
        <f t="shared" ref="E31:J31" si="25">E6+E30</f>
        <v>0</v>
      </c>
      <c r="F31" s="152">
        <f t="shared" si="25"/>
        <v>0</v>
      </c>
      <c r="G31" s="152">
        <f t="shared" si="25"/>
        <v>0</v>
      </c>
      <c r="H31" s="152">
        <f t="shared" si="25"/>
        <v>0</v>
      </c>
      <c r="I31" s="152">
        <f t="shared" si="25"/>
        <v>0</v>
      </c>
      <c r="J31" s="152">
        <f t="shared" si="25"/>
        <v>0</v>
      </c>
      <c r="L31" s="151" t="str">
        <f t="shared" si="11"/>
        <v>月末現預金残高</v>
      </c>
      <c r="M31" s="152">
        <f t="shared" ref="M31:R31" si="26">M6+M30</f>
        <v>0</v>
      </c>
      <c r="N31" s="152">
        <f t="shared" si="26"/>
        <v>0</v>
      </c>
      <c r="O31" s="152">
        <f t="shared" si="26"/>
        <v>0</v>
      </c>
      <c r="P31" s="152">
        <f t="shared" si="26"/>
        <v>0</v>
      </c>
      <c r="Q31" s="152">
        <f t="shared" si="26"/>
        <v>0</v>
      </c>
      <c r="R31" s="152">
        <f t="shared" si="26"/>
        <v>0</v>
      </c>
    </row>
    <row r="33" spans="2:13">
      <c r="B33" s="162" t="s">
        <v>91</v>
      </c>
      <c r="C33" s="161"/>
      <c r="D33" s="1" t="s">
        <v>93</v>
      </c>
    </row>
    <row r="35" spans="2:13" ht="30">
      <c r="B35" s="183"/>
      <c r="C35" s="183"/>
      <c r="D35" s="183"/>
      <c r="E35" s="183"/>
      <c r="F35" s="183"/>
      <c r="G35" s="183"/>
      <c r="H35" s="183"/>
      <c r="I35" s="183"/>
      <c r="J35" s="183"/>
    </row>
    <row r="36" spans="2:13">
      <c r="B36" s="22"/>
      <c r="C36" s="22"/>
      <c r="D36" s="22"/>
      <c r="E36" s="23"/>
      <c r="F36" s="34"/>
      <c r="G36" s="23"/>
      <c r="H36" s="23"/>
      <c r="I36" s="175"/>
      <c r="J36" s="175"/>
      <c r="K36" s="24"/>
      <c r="L36" s="24"/>
      <c r="M36" s="24"/>
    </row>
    <row r="37" spans="2:13">
      <c r="B37" s="23"/>
      <c r="C37" s="23"/>
      <c r="D37" s="23"/>
      <c r="E37" s="176"/>
      <c r="F37" s="176"/>
      <c r="G37" s="25"/>
      <c r="H37" s="26"/>
      <c r="I37" s="27"/>
      <c r="J37" s="27"/>
      <c r="K37" s="45"/>
      <c r="L37" s="45"/>
      <c r="M37" s="25"/>
    </row>
    <row r="38" spans="2:13">
      <c r="B38" s="23"/>
      <c r="C38" s="23"/>
      <c r="D38" s="23"/>
      <c r="E38" s="26"/>
      <c r="F38" s="26"/>
      <c r="G38" s="25"/>
      <c r="H38" s="26"/>
      <c r="I38" s="27"/>
      <c r="J38" s="27"/>
      <c r="K38" s="26"/>
      <c r="L38" s="26"/>
      <c r="M38" s="25"/>
    </row>
    <row r="39" spans="2:13">
      <c r="B39" s="23"/>
      <c r="C39" s="23"/>
      <c r="D39" s="23"/>
      <c r="E39" s="26"/>
      <c r="F39" s="26"/>
      <c r="G39" s="25"/>
      <c r="H39" s="26"/>
      <c r="I39" s="170"/>
      <c r="J39" s="170"/>
      <c r="K39" s="26"/>
      <c r="L39" s="26"/>
      <c r="M39" s="25"/>
    </row>
  </sheetData>
  <mergeCells count="8">
    <mergeCell ref="I39:J39"/>
    <mergeCell ref="E1:P1"/>
    <mergeCell ref="B4:G4"/>
    <mergeCell ref="L4:O4"/>
    <mergeCell ref="I36:J36"/>
    <mergeCell ref="E37:F37"/>
    <mergeCell ref="B35:J35"/>
    <mergeCell ref="I4:J4"/>
  </mergeCells>
  <phoneticPr fontId="2"/>
  <pageMargins left="0.7" right="0.7" top="0.75" bottom="0.75" header="0.3" footer="0.3"/>
  <pageSetup paperSize="8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資金繰り表データ入力（製造原価あり）</vt:lpstr>
      <vt:lpstr>資金繰り表 (製造原価あり)</vt:lpstr>
      <vt:lpstr>'資金繰り表 (製造原価あり)'!Print_Area</vt:lpstr>
      <vt:lpstr>'資金繰り表データ入力（製造原価あり）'!Print_Area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2022-09-14T08:08:44Z</dcterms:created>
  <dcterms:modified xsi:type="dcterms:W3CDTF">2022-09-14T08:10:34Z</dcterms:modified>
</cp:coreProperties>
</file>